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0" yWindow="315" windowWidth="19200" windowHeight="1128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</sheets>
  <definedNames>
    <definedName name="_xlnm._FilterDatabase" localSheetId="2" hidden="1">'Выполнение работ'!$A$3:$O$70</definedName>
    <definedName name="_xlnm._FilterDatabase" localSheetId="3" hidden="1">'Финансирование '!$D$1:$D$87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'!$4:$7</definedName>
    <definedName name="_xlnm.Print_Area" localSheetId="2">'Выполнение работ'!$A$1:$Q$81</definedName>
    <definedName name="_xlnm.Print_Area" localSheetId="3">'Финансирование '!$A$1:$AR$62</definedName>
  </definedNames>
  <calcPr calcId="162913"/>
</workbook>
</file>

<file path=xl/calcChain.xml><?xml version="1.0" encoding="utf-8"?>
<calcChain xmlns="http://schemas.openxmlformats.org/spreadsheetml/2006/main">
  <c r="O10" i="14" l="1"/>
  <c r="O11" i="14"/>
  <c r="O12" i="14"/>
  <c r="O9" i="14"/>
  <c r="L10" i="14"/>
  <c r="L11" i="14"/>
  <c r="L12" i="14"/>
  <c r="L9" i="14"/>
  <c r="I10" i="14"/>
  <c r="I11" i="14"/>
  <c r="I12" i="14"/>
  <c r="AD48" i="13" l="1"/>
  <c r="AE10" i="13"/>
  <c r="AE11" i="13"/>
  <c r="AE13" i="13"/>
  <c r="AE14" i="13"/>
  <c r="AE15" i="13"/>
  <c r="AE16" i="13"/>
  <c r="F42" i="13"/>
  <c r="AA48" i="13"/>
  <c r="AB50" i="13"/>
  <c r="AB51" i="13"/>
  <c r="AD38" i="13"/>
  <c r="AD39" i="13" s="1"/>
  <c r="AE37" i="13"/>
  <c r="AE36" i="13"/>
  <c r="AA38" i="13" l="1"/>
  <c r="AA39" i="13" s="1"/>
  <c r="AB10" i="13"/>
  <c r="AB11" i="13"/>
  <c r="AB13" i="13"/>
  <c r="AB14" i="13"/>
  <c r="AB15" i="13"/>
  <c r="AB16" i="13"/>
  <c r="AA49" i="13"/>
  <c r="F37" i="13"/>
  <c r="T47" i="13" l="1"/>
  <c r="T46" i="13"/>
  <c r="X48" i="13" l="1"/>
  <c r="X49" i="13" s="1"/>
  <c r="X38" i="13"/>
  <c r="X39" i="13" s="1"/>
  <c r="Y37" i="13"/>
  <c r="Y36" i="13"/>
  <c r="Y30" i="13"/>
  <c r="Y31" i="13"/>
  <c r="V37" i="13" l="1"/>
  <c r="V36" i="13"/>
  <c r="E37" i="13"/>
  <c r="F32" i="13"/>
  <c r="F36" i="13" l="1"/>
  <c r="AO30" i="13"/>
  <c r="AO31" i="13"/>
  <c r="V31" i="13" l="1"/>
  <c r="S30" i="13"/>
  <c r="V10" i="13" l="1"/>
  <c r="V11" i="13"/>
  <c r="V13" i="13"/>
  <c r="V14" i="13"/>
  <c r="V15" i="13"/>
  <c r="V16" i="13"/>
  <c r="AI31" i="13"/>
  <c r="AI30" i="13"/>
  <c r="E35" i="13" l="1"/>
  <c r="F33" i="13" l="1"/>
  <c r="U29" i="13"/>
  <c r="R38" i="13"/>
  <c r="R39" i="13" l="1"/>
  <c r="U30" i="13"/>
  <c r="U38" i="13" l="1"/>
  <c r="U39" i="13" s="1"/>
  <c r="V30" i="13"/>
  <c r="R47" i="13"/>
  <c r="R46" i="13"/>
  <c r="Q46" i="13"/>
  <c r="S46" i="13" l="1"/>
  <c r="E46" i="13"/>
  <c r="E47" i="13" s="1"/>
  <c r="S10" i="13"/>
  <c r="S11" i="13"/>
  <c r="S13" i="13"/>
  <c r="S14" i="13"/>
  <c r="S15" i="13"/>
  <c r="S16" i="13"/>
  <c r="X46" i="13" l="1"/>
  <c r="X47" i="13" s="1"/>
  <c r="R31" i="13"/>
  <c r="R29" i="13" l="1"/>
  <c r="R28" i="13" s="1"/>
  <c r="S31" i="13"/>
  <c r="P37" i="13"/>
  <c r="P31" i="13"/>
  <c r="M30" i="13"/>
  <c r="P10" i="13"/>
  <c r="P11" i="13"/>
  <c r="P13" i="13"/>
  <c r="P14" i="13"/>
  <c r="P15" i="13"/>
  <c r="P16" i="13"/>
  <c r="R17" i="13" l="1"/>
  <c r="L38" i="13"/>
  <c r="L39" i="13" s="1"/>
  <c r="O36" i="13"/>
  <c r="O30" i="13"/>
  <c r="O25" i="13"/>
  <c r="O24" i="13"/>
  <c r="O22" i="13"/>
  <c r="P30" i="13" l="1"/>
  <c r="F30" i="13"/>
  <c r="O38" i="13"/>
  <c r="O39" i="13" s="1"/>
  <c r="R8" i="13"/>
  <c r="R18" i="13"/>
  <c r="AO48" i="13"/>
  <c r="AL31" i="13"/>
  <c r="AL30" i="13"/>
  <c r="AI48" i="13"/>
  <c r="AF31" i="13"/>
  <c r="AF30" i="13"/>
  <c r="AC31" i="13"/>
  <c r="AE31" i="13" s="1"/>
  <c r="Z31" i="13"/>
  <c r="AB31" i="13" s="1"/>
  <c r="AC30" i="13"/>
  <c r="AE30" i="13" s="1"/>
  <c r="Z30" i="13"/>
  <c r="AB30" i="13" s="1"/>
  <c r="Z48" i="13" l="1"/>
  <c r="Z49" i="13" s="1"/>
  <c r="E30" i="13"/>
  <c r="E31" i="13"/>
  <c r="R9" i="13"/>
  <c r="L48" i="13"/>
  <c r="L31" i="13"/>
  <c r="M31" i="13" s="1"/>
  <c r="I36" i="13"/>
  <c r="AB48" i="13" l="1"/>
  <c r="AB49" i="13"/>
  <c r="I38" i="13"/>
  <c r="I46" i="13"/>
  <c r="I47" i="13" l="1"/>
  <c r="I39" i="13"/>
  <c r="G30" i="13"/>
  <c r="I25" i="13"/>
  <c r="I24" i="13"/>
  <c r="I17" i="13" s="1"/>
  <c r="I8" i="13" s="1"/>
  <c r="I9" i="13" l="1"/>
  <c r="I18" i="13"/>
  <c r="R9" i="14"/>
  <c r="I9" i="14"/>
  <c r="F9" i="14"/>
  <c r="F44" i="13" l="1"/>
  <c r="F41" i="13"/>
  <c r="F19" i="13" s="1"/>
  <c r="F20" i="13" s="1"/>
  <c r="F43" i="13" l="1"/>
  <c r="AG48" i="13"/>
  <c r="AJ48" i="13"/>
  <c r="AM48" i="13"/>
  <c r="O48" i="13"/>
  <c r="Q48" i="13"/>
  <c r="R48" i="13"/>
  <c r="U48" i="13"/>
  <c r="I48" i="13"/>
  <c r="K48" i="13"/>
  <c r="H48" i="13"/>
  <c r="D13" i="14" l="1"/>
  <c r="F13" i="14" s="1"/>
  <c r="F12" i="14"/>
  <c r="F11" i="14"/>
  <c r="F10" i="14"/>
  <c r="I8" i="14"/>
  <c r="F8" i="14"/>
  <c r="Q49" i="13"/>
  <c r="E41" i="13"/>
  <c r="E19" i="13" s="1"/>
  <c r="AO38" i="13"/>
  <c r="AI38" i="13"/>
  <c r="T38" i="13"/>
  <c r="V38" i="13" s="1"/>
  <c r="Q38" i="13"/>
  <c r="S38" i="13" s="1"/>
  <c r="K38" i="13"/>
  <c r="M38" i="13" s="1"/>
  <c r="H38" i="13"/>
  <c r="H17" i="13" s="1"/>
  <c r="N29" i="13"/>
  <c r="E34" i="13"/>
  <c r="P36" i="13"/>
  <c r="AM29" i="13"/>
  <c r="AO29" i="13"/>
  <c r="AO28" i="13" s="1"/>
  <c r="AP29" i="13"/>
  <c r="AP28" i="13" s="1"/>
  <c r="AL29" i="13"/>
  <c r="AL28" i="13" s="1"/>
  <c r="AJ29" i="13"/>
  <c r="AJ28" i="13" s="1"/>
  <c r="AI29" i="13"/>
  <c r="AI28" i="13" s="1"/>
  <c r="AG29" i="13"/>
  <c r="AG28" i="13" s="1"/>
  <c r="AF29" i="13"/>
  <c r="AF28" i="13" s="1"/>
  <c r="AD29" i="13"/>
  <c r="AC29" i="13"/>
  <c r="AC28" i="13" s="1"/>
  <c r="AA29" i="13"/>
  <c r="Z29" i="13"/>
  <c r="Z28" i="13" s="1"/>
  <c r="X29" i="13"/>
  <c r="U28" i="13"/>
  <c r="T29" i="13"/>
  <c r="Q29" i="13"/>
  <c r="O29" i="13"/>
  <c r="L29" i="13"/>
  <c r="K29" i="13"/>
  <c r="K28" i="13" s="1"/>
  <c r="I29" i="13"/>
  <c r="H29" i="13"/>
  <c r="AC32" i="13"/>
  <c r="AC48" i="13" s="1"/>
  <c r="AE48" i="13" s="1"/>
  <c r="W32" i="13"/>
  <c r="W48" i="13" s="1"/>
  <c r="N32" i="13"/>
  <c r="AM28" i="13"/>
  <c r="J29" i="13" l="1"/>
  <c r="L28" i="13"/>
  <c r="M29" i="13"/>
  <c r="AA28" i="13"/>
  <c r="AB29" i="13"/>
  <c r="AD28" i="13"/>
  <c r="AE29" i="13"/>
  <c r="X28" i="13"/>
  <c r="P29" i="13"/>
  <c r="U17" i="13"/>
  <c r="I28" i="13"/>
  <c r="F29" i="13"/>
  <c r="Q28" i="13"/>
  <c r="S28" i="13" s="1"/>
  <c r="S29" i="13"/>
  <c r="T28" i="13"/>
  <c r="V28" i="13" s="1"/>
  <c r="V29" i="13"/>
  <c r="AF48" i="13"/>
  <c r="H8" i="13"/>
  <c r="J8" i="13" s="1"/>
  <c r="J17" i="13"/>
  <c r="J18" i="13" s="1"/>
  <c r="O28" i="13"/>
  <c r="W38" i="13"/>
  <c r="Y38" i="13" s="1"/>
  <c r="AF38" i="13"/>
  <c r="N48" i="13"/>
  <c r="P48" i="13" s="1"/>
  <c r="N38" i="13"/>
  <c r="P38" i="13" s="1"/>
  <c r="AC38" i="13"/>
  <c r="AE38" i="13" s="1"/>
  <c r="H18" i="13"/>
  <c r="H28" i="13"/>
  <c r="N28" i="13"/>
  <c r="F28" i="13" l="1"/>
  <c r="J28" i="13"/>
  <c r="AE28" i="13"/>
  <c r="AD17" i="13"/>
  <c r="L17" i="13"/>
  <c r="M28" i="13"/>
  <c r="AB28" i="13"/>
  <c r="AA17" i="13"/>
  <c r="X17" i="13"/>
  <c r="U18" i="13"/>
  <c r="U8" i="13"/>
  <c r="U9" i="13" s="1"/>
  <c r="P28" i="13"/>
  <c r="O17" i="13"/>
  <c r="K22" i="13"/>
  <c r="H22" i="13"/>
  <c r="J22" i="13" s="1"/>
  <c r="J23" i="13" s="1"/>
  <c r="AD8" i="13" l="1"/>
  <c r="AE17" i="13"/>
  <c r="AD18" i="13"/>
  <c r="L18" i="13"/>
  <c r="L8" i="13"/>
  <c r="L9" i="13" s="1"/>
  <c r="AA8" i="13"/>
  <c r="AA18" i="13"/>
  <c r="X8" i="13"/>
  <c r="X18" i="13"/>
  <c r="O8" i="13"/>
  <c r="O18" i="13"/>
  <c r="E22" i="13"/>
  <c r="AL17" i="13"/>
  <c r="AL8" i="13" s="1"/>
  <c r="AI17" i="13"/>
  <c r="AI8" i="13" s="1"/>
  <c r="AF17" i="13"/>
  <c r="AF8" i="13" s="1"/>
  <c r="AC17" i="13"/>
  <c r="Z17" i="13"/>
  <c r="AB17" i="13" s="1"/>
  <c r="T17" i="13"/>
  <c r="N17" i="13"/>
  <c r="N8" i="13" s="1"/>
  <c r="AI39" i="13"/>
  <c r="AF39" i="13"/>
  <c r="AC39" i="13"/>
  <c r="AE39" i="13" s="1"/>
  <c r="W39" i="13"/>
  <c r="Y39" i="13" s="1"/>
  <c r="T39" i="13"/>
  <c r="V39" i="13" s="1"/>
  <c r="Q39" i="13"/>
  <c r="S39" i="13" s="1"/>
  <c r="N39" i="13"/>
  <c r="P39" i="13" s="1"/>
  <c r="K39" i="13"/>
  <c r="M39" i="13" s="1"/>
  <c r="H39" i="13"/>
  <c r="E36" i="13"/>
  <c r="E33" i="13"/>
  <c r="AO24" i="13"/>
  <c r="AO25" i="13" s="1"/>
  <c r="Q24" i="13"/>
  <c r="Q25" i="13" s="1"/>
  <c r="K24" i="13"/>
  <c r="K25" i="13" s="1"/>
  <c r="AD9" i="13" l="1"/>
  <c r="AE9" i="13" s="1"/>
  <c r="AE8" i="13"/>
  <c r="E49" i="13"/>
  <c r="G33" i="13"/>
  <c r="AA9" i="13"/>
  <c r="X9" i="13"/>
  <c r="T8" i="13"/>
  <c r="V8" i="13" s="1"/>
  <c r="V17" i="13"/>
  <c r="O9" i="13"/>
  <c r="P8" i="13"/>
  <c r="F18" i="13"/>
  <c r="E48" i="13"/>
  <c r="P17" i="13"/>
  <c r="Z18" i="13"/>
  <c r="AB18" i="13" s="1"/>
  <c r="Z8" i="13"/>
  <c r="Z9" i="13" s="1"/>
  <c r="AC18" i="13"/>
  <c r="AE18" i="13" s="1"/>
  <c r="AC8" i="13"/>
  <c r="AC9" i="13" s="1"/>
  <c r="AI18" i="13"/>
  <c r="AF18" i="13"/>
  <c r="T18" i="13"/>
  <c r="V18" i="13" s="1"/>
  <c r="N18" i="13"/>
  <c r="P18" i="13" s="1"/>
  <c r="AL18" i="13"/>
  <c r="AO17" i="13"/>
  <c r="AO8" i="13" s="1"/>
  <c r="Q17" i="13"/>
  <c r="K17" i="13"/>
  <c r="E23" i="13"/>
  <c r="E25" i="13" s="1"/>
  <c r="W29" i="13"/>
  <c r="AO39" i="13"/>
  <c r="AL34" i="13"/>
  <c r="AL48" i="13" s="1"/>
  <c r="Z32" i="13"/>
  <c r="E32" i="13" s="1"/>
  <c r="G32" i="13" s="1"/>
  <c r="AL9" i="13"/>
  <c r="AI9" i="13"/>
  <c r="AF9" i="13"/>
  <c r="AB8" i="13" l="1"/>
  <c r="AB9" i="13"/>
  <c r="E29" i="13"/>
  <c r="Y29" i="13"/>
  <c r="T9" i="13"/>
  <c r="V9" i="13" s="1"/>
  <c r="Q8" i="13"/>
  <c r="S8" i="13" s="1"/>
  <c r="S17" i="13"/>
  <c r="Z38" i="13"/>
  <c r="AL38" i="13"/>
  <c r="AL39" i="13" s="1"/>
  <c r="K18" i="13"/>
  <c r="K8" i="13"/>
  <c r="H9" i="13"/>
  <c r="J9" i="13" s="1"/>
  <c r="N9" i="13"/>
  <c r="P9" i="13" s="1"/>
  <c r="W28" i="13"/>
  <c r="AO18" i="13"/>
  <c r="AO9" i="13"/>
  <c r="Q18" i="13"/>
  <c r="S18" i="13" s="1"/>
  <c r="E28" i="13" l="1"/>
  <c r="G29" i="13"/>
  <c r="Z39" i="13"/>
  <c r="AB39" i="13" s="1"/>
  <c r="AB38" i="13"/>
  <c r="W17" i="13"/>
  <c r="W18" i="13" s="1"/>
  <c r="Y28" i="13"/>
  <c r="Q9" i="13"/>
  <c r="S9" i="13" s="1"/>
  <c r="K9" i="13"/>
  <c r="M9" i="13" s="1"/>
  <c r="M8" i="13"/>
  <c r="E39" i="13"/>
  <c r="E38" i="13"/>
  <c r="AP49" i="13"/>
  <c r="AO49" i="13"/>
  <c r="AM49" i="13"/>
  <c r="AJ49" i="13"/>
  <c r="AI49" i="13"/>
  <c r="AG49" i="13"/>
  <c r="AF49" i="13"/>
  <c r="AD49" i="13"/>
  <c r="F49" i="13" s="1"/>
  <c r="AC49" i="13"/>
  <c r="W49" i="13"/>
  <c r="U49" i="13"/>
  <c r="T49" i="13"/>
  <c r="R49" i="13"/>
  <c r="O49" i="13"/>
  <c r="N49" i="13"/>
  <c r="L49" i="13"/>
  <c r="K49" i="13"/>
  <c r="I49" i="13"/>
  <c r="H49" i="13"/>
  <c r="U46" i="13"/>
  <c r="Q47" i="13"/>
  <c r="S47" i="13" s="1"/>
  <c r="O46" i="13"/>
  <c r="O47" i="13" s="1"/>
  <c r="L46" i="13"/>
  <c r="K47" i="13"/>
  <c r="H47" i="13"/>
  <c r="E20" i="13"/>
  <c r="E43" i="13"/>
  <c r="E44" i="13" s="1"/>
  <c r="F34" i="13"/>
  <c r="F31" i="13"/>
  <c r="G31" i="13" s="1"/>
  <c r="F24" i="13"/>
  <c r="F25" i="13" s="1"/>
  <c r="E24" i="13"/>
  <c r="F23" i="13"/>
  <c r="F22" i="13"/>
  <c r="G22" i="13" s="1"/>
  <c r="E9" i="13" l="1"/>
  <c r="G28" i="13"/>
  <c r="F46" i="13"/>
  <c r="AE49" i="13"/>
  <c r="E18" i="13"/>
  <c r="Y18" i="13"/>
  <c r="W8" i="13"/>
  <c r="Y17" i="13"/>
  <c r="L47" i="13"/>
  <c r="M47" i="13" s="1"/>
  <c r="M46" i="13"/>
  <c r="P49" i="13"/>
  <c r="U47" i="13"/>
  <c r="F47" i="13"/>
  <c r="N47" i="13"/>
  <c r="P47" i="13" s="1"/>
  <c r="P46" i="13"/>
  <c r="G24" i="13"/>
  <c r="G25" i="13" s="1"/>
  <c r="G23" i="13"/>
  <c r="G20" i="13"/>
  <c r="G19" i="13"/>
  <c r="E17" i="13"/>
  <c r="E8" i="13" s="1"/>
  <c r="AL49" i="13"/>
  <c r="Y8" i="13" l="1"/>
  <c r="W9" i="13"/>
  <c r="Y9" i="13" s="1"/>
  <c r="G46" i="13"/>
  <c r="G47" i="13" s="1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8" i="8" l="1"/>
  <c r="D8" i="8" s="1"/>
  <c r="C11" i="8"/>
  <c r="D11" i="8" s="1"/>
  <c r="C14" i="8"/>
  <c r="D14" i="8" s="1"/>
  <c r="C19" i="8"/>
  <c r="D19" i="8" s="1"/>
  <c r="D5" i="8"/>
  <c r="C24" i="8" l="1"/>
  <c r="D24" i="8"/>
  <c r="G36" i="13" l="1"/>
  <c r="G37" i="13" s="1"/>
  <c r="F38" i="13"/>
  <c r="F17" i="13" s="1"/>
  <c r="F8" i="13" s="1"/>
  <c r="F39" i="13"/>
  <c r="G49" i="13"/>
  <c r="G8" i="13" l="1"/>
  <c r="F9" i="13"/>
  <c r="G9" i="13" s="1"/>
  <c r="F48" i="13"/>
  <c r="G48" i="13" s="1"/>
  <c r="G17" i="13"/>
  <c r="G18" i="13" s="1"/>
</calcChain>
</file>

<file path=xl/sharedStrings.xml><?xml version="1.0" encoding="utf-8"?>
<sst xmlns="http://schemas.openxmlformats.org/spreadsheetml/2006/main" count="852" uniqueCount="319">
  <si>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</si>
  <si>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</si>
  <si>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</si>
  <si>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</si>
  <si>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</si>
  <si>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</si>
  <si>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</si>
  <si>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</si>
  <si>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</si>
  <si>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</si>
  <si>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</si>
  <si>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</si>
  <si>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</si>
  <si>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</si>
  <si>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</si>
  <si>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</si>
  <si>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</si>
  <si>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</si>
  <si>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</si>
  <si>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</si>
  <si>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</si>
  <si>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</si>
  <si>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</si>
  <si>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</si>
  <si>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</si>
  <si>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</si>
  <si>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</si>
  <si>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</si>
  <si>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</si>
  <si>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</si>
  <si>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</si>
  <si>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</si>
  <si>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</si>
  <si>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</si>
  <si>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</si>
  <si>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</si>
  <si>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</si>
  <si>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</si>
  <si>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</si>
  <si>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</si>
  <si>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</si>
  <si>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</si>
  <si>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</si>
  <si>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</si>
  <si>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</si>
  <si>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</si>
  <si>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</si>
  <si>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</si>
  <si>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</si>
  <si>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</si>
  <si>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</si>
  <si>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</si>
  <si>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</si>
  <si>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</si>
  <si>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</si>
  <si>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</si>
  <si>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</si>
  <si>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</si>
  <si>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</si>
  <si>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</si>
  <si>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</si>
  <si>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</si>
  <si>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</si>
  <si>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</si>
  <si>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</si>
  <si>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</si>
  <si>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</si>
  <si>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</si>
  <si>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</si>
  <si>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</si>
  <si>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</si>
  <si>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</si>
  <si>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</si>
  <si>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</si>
  <si>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</si>
  <si>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</si>
  <si>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</si>
  <si>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</si>
  <si>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</si>
  <si>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</si>
  <si>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</si>
  <si>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</si>
  <si>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</si>
  <si>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</si>
  <si>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</si>
  <si>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</si>
  <si>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</si>
  <si>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</si>
  <si>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</si>
  <si>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</si>
  <si>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</si>
  <si>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</si>
  <si>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</si>
  <si>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</si>
  <si>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</si>
  <si>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</si>
  <si>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</si>
  <si>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</si>
  <si>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</si>
  <si>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</si>
  <si>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</si>
  <si>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</si>
  <si>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</si>
  <si>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</si>
  <si>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</si>
  <si>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</si>
  <si>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</si>
  <si>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</si>
  <si>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</si>
  <si>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</si>
  <si>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</si>
  <si>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</si>
  <si>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</si>
  <si>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</si>
  <si>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</si>
  <si>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</si>
  <si>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</si>
  <si>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</si>
  <si>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</si>
  <si>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</si>
  <si>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</si>
  <si>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</si>
  <si>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</si>
  <si>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</si>
  <si>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</si>
  <si>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</si>
  <si>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</si>
  <si>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</si>
  <si>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</si>
  <si>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</si>
  <si>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</si>
  <si>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</si>
  <si>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</si>
  <si>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</si>
  <si>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</si>
  <si>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</si>
  <si>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</si>
  <si>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</si>
  <si>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</si>
  <si>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</si>
  <si>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</si>
  <si>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</si>
  <si>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</si>
  <si>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</si>
  <si>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</si>
  <si>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</si>
  <si>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</si>
  <si>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</si>
  <si>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</si>
  <si>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</si>
  <si>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</si>
  <si>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</si>
  <si>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</si>
  <si>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</si>
  <si>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</si>
  <si>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</si>
  <si>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</si>
  <si>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</si>
  <si>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</si>
  <si>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</si>
  <si>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</si>
  <si>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</si>
  <si>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</si>
  <si>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</si>
  <si>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</si>
  <si>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</si>
  <si>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</si>
  <si>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</si>
  <si>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</si>
  <si>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</si>
  <si>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</si>
  <si>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</si>
  <si>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</si>
  <si>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</si>
  <si>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</si>
  <si>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</si>
  <si>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</si>
  <si>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</si>
  <si>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</si>
  <si>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</si>
  <si>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</si>
  <si>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</si>
  <si>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</si>
  <si>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</si>
  <si>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</si>
  <si>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</si>
  <si>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</si>
  <si>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</si>
  <si>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</si>
  <si>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</si>
  <si>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</si>
  <si>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</si>
  <si>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</si>
  <si>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</si>
  <si>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</si>
  <si>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</si>
  <si>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</si>
  <si>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</si>
  <si>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</si>
  <si>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</si>
  <si>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</si>
  <si>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</si>
  <si>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</si>
  <si>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</si>
  <si>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</si>
  <si>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</si>
  <si>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</si>
  <si>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</si>
  <si>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</si>
  <si>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</si>
  <si>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</si>
  <si>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</si>
  <si>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</si>
  <si>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</si>
  <si>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</si>
  <si>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</si>
  <si>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</si>
  <si>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</si>
  <si>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</si>
  <si>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</si>
  <si>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</si>
  <si>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</si>
  <si>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</si>
  <si>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</si>
  <si>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</si>
  <si>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</si>
  <si>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</si>
  <si>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</si>
  <si>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</si>
  <si>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</si>
  <si>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</si>
  <si>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</si>
  <si>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</si>
  <si>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</si>
  <si>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</si>
  <si>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</si>
  <si>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</si>
  <si>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</si>
  <si>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</si>
  <si>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</si>
  <si>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</si>
  <si>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</si>
  <si>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</si>
  <si>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</si>
  <si>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</si>
  <si>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</si>
  <si>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</si>
  <si>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</si>
  <si>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</si>
  <si>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</si>
  <si>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</si>
  <si>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</si>
  <si>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</si>
  <si>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</si>
  <si>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</si>
  <si>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</si>
  <si>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</si>
  <si>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</si>
  <si>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</si>
  <si>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</si>
  <si>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 xml:space="preserve">Соисполнитель 2 (наименование)
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</si>
  <si>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</si>
  <si>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</si>
  <si>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2.1.1.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</si>
  <si>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</si>
  <si>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</si>
  <si>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</si>
  <si>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</si>
  <si>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</si>
  <si>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</si>
  <si>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</si>
  <si>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</si>
  <si>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</si>
  <si>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</si>
  <si>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</si>
  <si>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</si>
  <si>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</si>
  <si>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</si>
  <si>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</si>
  <si>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</si>
  <si>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"Управление муниципальным имуществом Нижневартовского района", постановление об утверждении от 26.10.2018 № 2447</t>
  </si>
  <si>
    <t>Подпрограмма 1 "Обеспечение страховой защиты имущества на территории Нижневартовского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</si>
  <si>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</si>
  <si>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>Подпрограмма 2 "Развитие земельных и имущественных отношений на территории Нижневартовского района"</t>
  </si>
  <si>
    <t>Создание условий для развития земельных и имущественных отношений на территории района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</si>
  <si>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</si>
  <si>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2.1.2.</t>
  </si>
  <si>
    <t>Изготовление технической документации на объекты муниципальной недвижимости</t>
  </si>
  <si>
    <t>2.1.3.</t>
  </si>
  <si>
    <t>2.1.4.</t>
  </si>
  <si>
    <t>Проведение оценки рыночной стоимости объектов муниципального и бесхозяйного имущества</t>
  </si>
  <si>
    <t>Подпрограмма 3 "Создание условий для выполнения функций, возложенных на муниципальное бюджетное учреждение НВ района "Управление имущественными и земельными ресурсами"</t>
  </si>
  <si>
    <t>Итого по подпрограмме 3</t>
  </si>
  <si>
    <t>МБУ НВ "Управление имущественными и земельными ресурсами"</t>
  </si>
  <si>
    <t>Снижение материального ущерба от чрезвычайных ситуаций природного и техногенного характера, 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</si>
  <si>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</si>
  <si>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Количество сформированных документов для проведения оценки рыночной стоимости объектов муниципального имущества,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</si>
  <si>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полномочиями, %</t>
  </si>
  <si>
    <t>Образование земельных участков (под различные виды строительства, под объектами недвижимости, находящихся в муниципальной собственности, под многоквартирными жилыми домами)</t>
  </si>
  <si>
    <t>I квартал</t>
  </si>
  <si>
    <t>II квартал</t>
  </si>
  <si>
    <t>III квартал</t>
  </si>
  <si>
    <t>IV квартал</t>
  </si>
  <si>
    <t>Количество образованных земельных участков (под различные виды строительства , под объектами недвижимости, находящихся в муниципальной собственности, под многоквартирными жилыми домами) в отношении которых проведен государственный кадастровый учет,  шт.</t>
  </si>
  <si>
    <t xml:space="preserve">Исполнитель: </t>
  </si>
  <si>
    <t>(Ф.И.О. подпись)</t>
  </si>
  <si>
    <t>Исполнитель: Сенацкая Н.В., ведущий специалист, тел.: 8 982 58818 86</t>
  </si>
  <si>
    <t xml:space="preserve"> *- финансовые затраты, предусмотренные в 2021 году на реализацию муниципальной программы по состоянию на 01.01.2021 отражают плановые объемы финансирования мероприятий с января по декабрь 2021 года,  по состоянию на 01.02.2021 и далее отражается фактическое исполнение расходных обязательств суммированное с плановыми объемами последующих периодов.</t>
  </si>
  <si>
    <t>план на 2021 год *</t>
  </si>
  <si>
    <t>Целевые показатели муниципальной программы "Управление муниципальным имуществом Нижневартовского района"</t>
  </si>
  <si>
    <t>Результат реализации. Причины отклонения  фактического исполнения от запланированного</t>
  </si>
  <si>
    <t>Ответственный исполнитель: Управление экологии, природопользования, земельных ресурсов, по жилищным вопросам и муниципальной собственности администрации района</t>
  </si>
  <si>
    <t>Управление экологии, природопользования, земельных ресурсов, по жилищным вопросам и муниципальной собственности администрации района</t>
  </si>
  <si>
    <t>Значение показателя на 2021 год</t>
  </si>
  <si>
    <t>Организация деятельности МКУ НВ района "Управление имущественными и земельными ресурсами"</t>
  </si>
  <si>
    <t xml:space="preserve">Соисполнитель 1 МКУ НВ "Управление имущественными и земельными ресурсами"
</t>
  </si>
  <si>
    <t>Руководитель  структурного подзразделения администрации района И.о. начальника управления, начальник отдела по ЖВ и МС__________________________ М.Г. Горичева</t>
  </si>
  <si>
    <t xml:space="preserve">Специалист  департамента финансов администрации района___________________ </t>
  </si>
  <si>
    <t>График (сетевой график)реализации  муниципальной программы за август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</si>
</sst>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  <numFmt numFmtId="172" formatCode="0.0%"/>
  </numFmts>
  <fonts count="2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50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49" xfId="0" applyNumberFormat="1" applyFont="1" applyFill="1" applyBorder="1" applyAlignment="1" applyProtection="1">
      <alignment horizontal="center" vertical="center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0" fontId="18" fillId="0" borderId="16" xfId="2" applyNumberFormat="1" applyFont="1" applyFill="1" applyBorder="1" applyAlignment="1" applyProtection="1">
      <alignment horizontal="right" vertical="top" wrapText="1"/>
    </xf>
    <xf numFmtId="169" fontId="18" fillId="0" borderId="33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36" xfId="2" applyNumberFormat="1" applyFont="1" applyFill="1" applyBorder="1" applyAlignment="1" applyProtection="1">
      <alignment horizontal="right" vertical="top" wrapText="1"/>
    </xf>
    <xf numFmtId="169" fontId="18" fillId="0" borderId="56" xfId="2" applyNumberFormat="1" applyFont="1" applyFill="1" applyBorder="1" applyAlignment="1" applyProtection="1">
      <alignment horizontal="righ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34" xfId="2" applyNumberFormat="1" applyFont="1" applyFill="1" applyBorder="1" applyAlignment="1" applyProtection="1">
      <alignment horizontal="right" vertical="top" wrapText="1"/>
    </xf>
    <xf numFmtId="169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44" xfId="2" applyNumberFormat="1" applyFont="1" applyFill="1" applyBorder="1" applyAlignment="1" applyProtection="1">
      <alignment horizontal="right" vertical="top" wrapText="1"/>
    </xf>
    <xf numFmtId="169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0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55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69" fontId="19" fillId="0" borderId="34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0" fontId="18" fillId="0" borderId="48" xfId="2" applyNumberFormat="1" applyFont="1" applyFill="1" applyBorder="1" applyAlignment="1" applyProtection="1">
      <alignment horizontal="right" vertical="top" wrapText="1"/>
    </xf>
    <xf numFmtId="169" fontId="18" fillId="0" borderId="43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0" fontId="19" fillId="0" borderId="40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0" fontId="19" fillId="0" borderId="44" xfId="2" applyNumberFormat="1" applyFont="1" applyFill="1" applyBorder="1" applyAlignment="1" applyProtection="1">
      <alignment horizontal="right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59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2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70" fontId="3" fillId="0" borderId="5" xfId="2" applyNumberFormat="1" applyFont="1" applyBorder="1" applyAlignment="1">
      <alignment horizontal="center" vertical="top" wrapText="1"/>
    </xf>
    <xf numFmtId="170" fontId="3" fillId="0" borderId="33" xfId="2" applyNumberFormat="1" applyFont="1" applyBorder="1" applyAlignment="1">
      <alignment horizontal="center" vertical="top" wrapText="1"/>
    </xf>
    <xf numFmtId="171" fontId="3" fillId="0" borderId="33" xfId="2" applyNumberFormat="1" applyFont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/>
    <xf numFmtId="169" fontId="19" fillId="0" borderId="60" xfId="2" applyNumberFormat="1" applyFont="1" applyFill="1" applyBorder="1" applyAlignment="1" applyProtection="1">
      <alignment horizontal="right" vertical="top" wrapText="1"/>
    </xf>
    <xf numFmtId="165" fontId="18" fillId="0" borderId="47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2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3" fillId="0" borderId="1" xfId="0" applyFont="1" applyBorder="1"/>
    <xf numFmtId="4" fontId="18" fillId="0" borderId="2" xfId="2" applyNumberFormat="1" applyFont="1" applyFill="1" applyBorder="1" applyAlignment="1" applyProtection="1">
      <alignment horizontal="right" vertical="top" wrapText="1"/>
    </xf>
    <xf numFmtId="4" fontId="19" fillId="0" borderId="41" xfId="2" applyNumberFormat="1" applyFont="1" applyFill="1" applyBorder="1" applyAlignment="1" applyProtection="1">
      <alignment horizontal="right" vertical="top" wrapText="1"/>
    </xf>
    <xf numFmtId="4" fontId="19" fillId="0" borderId="44" xfId="2" applyNumberFormat="1" applyFont="1" applyFill="1" applyBorder="1" applyAlignment="1" applyProtection="1">
      <alignment horizontal="right" vertical="top" wrapText="1"/>
    </xf>
    <xf numFmtId="4" fontId="18" fillId="0" borderId="43" xfId="2" applyNumberFormat="1" applyFont="1" applyFill="1" applyBorder="1" applyAlignment="1" applyProtection="1">
      <alignment horizontal="right" vertical="top" wrapText="1"/>
    </xf>
    <xf numFmtId="169" fontId="18" fillId="2" borderId="1" xfId="2" applyNumberFormat="1" applyFont="1" applyFill="1" applyBorder="1" applyAlignment="1" applyProtection="1">
      <alignment horizontal="right" vertical="top" wrapText="1"/>
    </xf>
    <xf numFmtId="169" fontId="18" fillId="2" borderId="2" xfId="2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vertical="center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10" fontId="18" fillId="4" borderId="2" xfId="2" applyNumberFormat="1" applyFont="1" applyFill="1" applyBorder="1" applyAlignment="1" applyProtection="1">
      <alignment horizontal="right" vertical="top" wrapText="1"/>
    </xf>
    <xf numFmtId="169" fontId="18" fillId="4" borderId="2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Border="1" applyAlignment="1" applyProtection="1">
      <alignment vertical="center"/>
    </xf>
    <xf numFmtId="0" fontId="18" fillId="4" borderId="1" xfId="0" applyFont="1" applyFill="1" applyBorder="1" applyAlignment="1" applyProtection="1">
      <alignment horizontal="left" vertical="center" wrapText="1"/>
    </xf>
    <xf numFmtId="0" fontId="18" fillId="5" borderId="1" xfId="0" applyFont="1" applyFill="1" applyBorder="1" applyAlignment="1" applyProtection="1">
      <alignment horizontal="left" vertical="center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4" xfId="2" applyNumberFormat="1" applyFont="1" applyFill="1" applyBorder="1" applyAlignment="1" applyProtection="1">
      <alignment horizontal="righ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7" xfId="2" applyNumberFormat="1" applyFont="1" applyFill="1" applyBorder="1" applyAlignment="1" applyProtection="1">
      <alignment horizontal="right" vertical="top" wrapText="1"/>
    </xf>
    <xf numFmtId="10" fontId="18" fillId="5" borderId="2" xfId="2" applyNumberFormat="1" applyFont="1" applyFill="1" applyBorder="1" applyAlignment="1" applyProtection="1">
      <alignment horizontal="right" vertical="top" wrapText="1"/>
    </xf>
    <xf numFmtId="0" fontId="3" fillId="5" borderId="0" xfId="0" applyFont="1" applyFill="1" applyBorder="1" applyAlignment="1" applyProtection="1">
      <alignment vertical="center"/>
    </xf>
    <xf numFmtId="10" fontId="18" fillId="4" borderId="43" xfId="2" applyNumberFormat="1" applyFont="1" applyFill="1" applyBorder="1" applyAlignment="1" applyProtection="1">
      <alignment horizontal="right" vertical="top" wrapText="1"/>
    </xf>
    <xf numFmtId="169" fontId="18" fillId="4" borderId="43" xfId="2" applyNumberFormat="1" applyFont="1" applyFill="1" applyBorder="1" applyAlignment="1" applyProtection="1">
      <alignment horizontal="right" vertical="top" wrapText="1"/>
    </xf>
    <xf numFmtId="10" fontId="18" fillId="5" borderId="43" xfId="2" applyNumberFormat="1" applyFont="1" applyFill="1" applyBorder="1" applyAlignment="1" applyProtection="1">
      <alignment horizontal="right" vertical="top" wrapText="1"/>
    </xf>
    <xf numFmtId="0" fontId="18" fillId="2" borderId="1" xfId="0" applyFont="1" applyFill="1" applyBorder="1" applyAlignment="1" applyProtection="1">
      <alignment horizontal="left" vertical="top" wrapText="1"/>
    </xf>
    <xf numFmtId="4" fontId="19" fillId="0" borderId="1" xfId="0" applyNumberFormat="1" applyFont="1" applyFill="1" applyBorder="1" applyAlignment="1" applyProtection="1">
      <alignment horizontal="center" vertical="top" wrapText="1"/>
    </xf>
    <xf numFmtId="4" fontId="18" fillId="0" borderId="5" xfId="2" applyNumberFormat="1" applyFont="1" applyFill="1" applyBorder="1" applyAlignment="1" applyProtection="1">
      <alignment horizontal="right" vertical="top" wrapText="1"/>
    </xf>
    <xf numFmtId="4" fontId="19" fillId="0" borderId="39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4" fontId="19" fillId="0" borderId="10" xfId="2" applyNumberFormat="1" applyFont="1" applyFill="1" applyBorder="1" applyAlignment="1" applyProtection="1">
      <alignment horizontal="right" vertical="top" wrapText="1"/>
    </xf>
    <xf numFmtId="4" fontId="19" fillId="0" borderId="30" xfId="2" applyNumberFormat="1" applyFont="1" applyFill="1" applyBorder="1" applyAlignment="1" applyProtection="1">
      <alignment horizontal="right" vertical="top" wrapText="1"/>
    </xf>
    <xf numFmtId="4" fontId="18" fillId="0" borderId="4" xfId="2" applyNumberFormat="1" applyFont="1" applyFill="1" applyBorder="1" applyAlignment="1" applyProtection="1">
      <alignment horizontal="right" vertical="top" wrapText="1"/>
    </xf>
    <xf numFmtId="4" fontId="18" fillId="4" borderId="1" xfId="2" applyNumberFormat="1" applyFont="1" applyFill="1" applyBorder="1" applyAlignment="1" applyProtection="1">
      <alignment horizontal="right" vertical="top" wrapText="1"/>
    </xf>
    <xf numFmtId="4" fontId="18" fillId="5" borderId="1" xfId="2" applyNumberFormat="1" applyFont="1" applyFill="1" applyBorder="1" applyAlignment="1" applyProtection="1">
      <alignment horizontal="right" vertical="top" wrapText="1"/>
    </xf>
    <xf numFmtId="4" fontId="19" fillId="0" borderId="1" xfId="2" applyNumberFormat="1" applyFont="1" applyFill="1" applyBorder="1" applyAlignment="1" applyProtection="1">
      <alignment horizontal="right" vertical="top" wrapText="1"/>
    </xf>
    <xf numFmtId="4" fontId="16" fillId="0" borderId="0" xfId="0" applyNumberFormat="1" applyFont="1" applyFill="1" applyBorder="1" applyAlignment="1" applyProtection="1">
      <alignment horizontal="justify" vertical="top" wrapText="1"/>
    </xf>
    <xf numFmtId="4" fontId="20" fillId="0" borderId="0" xfId="0" applyNumberFormat="1" applyFont="1" applyFill="1" applyBorder="1" applyAlignment="1" applyProtection="1">
      <alignment horizontal="left" wrapText="1"/>
    </xf>
    <xf numFmtId="4" fontId="20" fillId="0" borderId="0" xfId="0" applyNumberFormat="1" applyFont="1" applyFill="1" applyBorder="1" applyAlignment="1" applyProtection="1">
      <alignment horizontal="left"/>
    </xf>
    <xf numFmtId="4" fontId="20" fillId="0" borderId="0" xfId="0" applyNumberFormat="1" applyFont="1" applyFill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4" fontId="19" fillId="0" borderId="9" xfId="0" applyNumberFormat="1" applyFont="1" applyFill="1" applyBorder="1" applyAlignment="1" applyProtection="1">
      <alignment horizontal="center" vertical="top" wrapText="1"/>
    </xf>
    <xf numFmtId="4" fontId="18" fillId="0" borderId="11" xfId="2" applyNumberFormat="1" applyFont="1" applyFill="1" applyBorder="1" applyAlignment="1" applyProtection="1">
      <alignment horizontal="right" vertical="top" wrapText="1"/>
    </xf>
    <xf numFmtId="4" fontId="18" fillId="0" borderId="36" xfId="2" applyNumberFormat="1" applyFont="1" applyFill="1" applyBorder="1" applyAlignment="1" applyProtection="1">
      <alignment horizontal="right" vertical="top" wrapText="1"/>
    </xf>
    <xf numFmtId="4" fontId="19" fillId="0" borderId="37" xfId="2" applyNumberFormat="1" applyFont="1" applyFill="1" applyBorder="1" applyAlignment="1" applyProtection="1">
      <alignment horizontal="right" vertical="top" wrapText="1"/>
    </xf>
    <xf numFmtId="4" fontId="18" fillId="0" borderId="38" xfId="2" applyNumberFormat="1" applyFont="1" applyFill="1" applyBorder="1" applyAlignment="1" applyProtection="1">
      <alignment horizontal="right" vertical="top" wrapText="1"/>
    </xf>
    <xf numFmtId="4" fontId="19" fillId="0" borderId="29" xfId="2" applyNumberFormat="1" applyFont="1" applyFill="1" applyBorder="1" applyAlignment="1" applyProtection="1">
      <alignment horizontal="right" vertical="top" wrapText="1"/>
    </xf>
    <xf numFmtId="4" fontId="19" fillId="0" borderId="54" xfId="2" applyNumberFormat="1" applyFont="1" applyFill="1" applyBorder="1" applyAlignment="1" applyProtection="1">
      <alignment horizontal="right" vertical="top" wrapText="1"/>
    </xf>
    <xf numFmtId="4" fontId="18" fillId="4" borderId="2" xfId="2" applyNumberFormat="1" applyFont="1" applyFill="1" applyBorder="1" applyAlignment="1" applyProtection="1">
      <alignment horizontal="right" vertical="top" wrapText="1"/>
    </xf>
    <xf numFmtId="4" fontId="18" fillId="5" borderId="4" xfId="2" applyNumberFormat="1" applyFont="1" applyFill="1" applyBorder="1" applyAlignment="1" applyProtection="1">
      <alignment horizontal="right" vertical="top" wrapText="1"/>
    </xf>
    <xf numFmtId="4" fontId="19" fillId="0" borderId="40" xfId="2" applyNumberFormat="1" applyFont="1" applyFill="1" applyBorder="1" applyAlignment="1" applyProtection="1">
      <alignment horizontal="right" vertical="top" wrapText="1"/>
    </xf>
    <xf numFmtId="4" fontId="19" fillId="0" borderId="34" xfId="2" applyNumberFormat="1" applyFont="1" applyFill="1" applyBorder="1" applyAlignment="1" applyProtection="1">
      <alignment horizontal="right" vertical="top" wrapText="1"/>
    </xf>
    <xf numFmtId="4" fontId="18" fillId="5" borderId="43" xfId="2" applyNumberFormat="1" applyFont="1" applyFill="1" applyBorder="1" applyAlignment="1" applyProtection="1">
      <alignment horizontal="right" vertical="top" wrapText="1"/>
    </xf>
    <xf numFmtId="4" fontId="18" fillId="4" borderId="43" xfId="2" applyNumberFormat="1" applyFont="1" applyFill="1" applyBorder="1" applyAlignment="1" applyProtection="1">
      <alignment horizontal="right" vertical="top" wrapText="1"/>
    </xf>
    <xf numFmtId="4" fontId="3" fillId="0" borderId="0" xfId="0" applyNumberFormat="1" applyFont="1" applyFill="1" applyBorder="1" applyAlignment="1" applyProtection="1">
      <alignment horizontal="left" wrapText="1"/>
    </xf>
    <xf numFmtId="4" fontId="3" fillId="0" borderId="0" xfId="0" applyNumberFormat="1" applyFont="1" applyFill="1" applyBorder="1" applyAlignment="1" applyProtection="1">
      <alignment horizontal="left"/>
    </xf>
    <xf numFmtId="4" fontId="20" fillId="0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top" wrapText="1"/>
    </xf>
    <xf numFmtId="4" fontId="18" fillId="4" borderId="5" xfId="0" applyNumberFormat="1" applyFont="1" applyFill="1" applyBorder="1" applyAlignment="1" applyProtection="1">
      <alignment horizontal="left" vertical="center" wrapText="1"/>
    </xf>
    <xf numFmtId="4" fontId="18" fillId="4" borderId="5" xfId="2" applyNumberFormat="1" applyFont="1" applyFill="1" applyBorder="1" applyAlignment="1" applyProtection="1">
      <alignment horizontal="right" vertical="top" wrapText="1"/>
    </xf>
    <xf numFmtId="4" fontId="18" fillId="4" borderId="6" xfId="2" applyNumberFormat="1" applyFont="1" applyFill="1" applyBorder="1" applyAlignment="1" applyProtection="1">
      <alignment horizontal="right" vertical="top" wrapText="1"/>
    </xf>
    <xf numFmtId="4" fontId="18" fillId="4" borderId="52" xfId="2" applyNumberFormat="1" applyFont="1" applyFill="1" applyBorder="1" applyAlignment="1" applyProtection="1">
      <alignment horizontal="right" vertical="top" wrapText="1"/>
    </xf>
    <xf numFmtId="4" fontId="15" fillId="0" borderId="8" xfId="0" applyNumberFormat="1" applyFont="1" applyBorder="1" applyAlignment="1">
      <alignment vertical="top" wrapText="1"/>
    </xf>
    <xf numFmtId="4" fontId="18" fillId="6" borderId="10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right" vertical="center"/>
    </xf>
    <xf numFmtId="166" fontId="18" fillId="4" borderId="1" xfId="2" applyNumberFormat="1" applyFont="1" applyFill="1" applyBorder="1" applyAlignment="1" applyProtection="1">
      <alignment horizontal="right" vertical="top" wrapText="1"/>
    </xf>
    <xf numFmtId="166" fontId="18" fillId="4" borderId="4" xfId="2" applyNumberFormat="1" applyFont="1" applyFill="1" applyBorder="1" applyAlignment="1" applyProtection="1">
      <alignment horizontal="right" vertical="top" wrapText="1"/>
    </xf>
    <xf numFmtId="166" fontId="3" fillId="4" borderId="0" xfId="0" applyNumberFormat="1" applyFont="1" applyFill="1" applyBorder="1" applyAlignment="1" applyProtection="1">
      <alignment vertical="center"/>
    </xf>
    <xf numFmtId="166" fontId="19" fillId="0" borderId="39" xfId="2" applyNumberFormat="1" applyFont="1" applyFill="1" applyBorder="1" applyAlignment="1" applyProtection="1">
      <alignment horizontal="right" vertical="top" wrapText="1"/>
    </xf>
    <xf numFmtId="166" fontId="19" fillId="0" borderId="40" xfId="2" applyNumberFormat="1" applyFont="1" applyFill="1" applyBorder="1" applyAlignment="1" applyProtection="1">
      <alignment horizontal="right" vertical="top" wrapText="1"/>
    </xf>
    <xf numFmtId="166" fontId="3" fillId="0" borderId="0" xfId="0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top" wrapText="1"/>
      <protection locked="0"/>
    </xf>
    <xf numFmtId="9" fontId="3" fillId="0" borderId="5" xfId="2" applyNumberFormat="1" applyFont="1" applyBorder="1" applyAlignment="1">
      <alignment horizontal="center" vertical="top" wrapText="1"/>
    </xf>
    <xf numFmtId="3" fontId="3" fillId="0" borderId="62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70" fontId="3" fillId="0" borderId="1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9" fontId="3" fillId="0" borderId="1" xfId="2" applyNumberFormat="1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19" fillId="0" borderId="8" xfId="0" applyFont="1" applyFill="1" applyBorder="1" applyAlignment="1" applyProtection="1">
      <alignment horizontal="center" vertical="top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8" fillId="0" borderId="5" xfId="0" applyNumberFormat="1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8" fillId="7" borderId="1" xfId="0" applyFont="1" applyFill="1" applyBorder="1" applyAlignment="1" applyProtection="1">
      <alignment horizontal="left" vertical="center" wrapText="1"/>
    </xf>
    <xf numFmtId="169" fontId="18" fillId="7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4" fontId="18" fillId="7" borderId="1" xfId="2" applyNumberFormat="1" applyFont="1" applyFill="1" applyBorder="1" applyAlignment="1" applyProtection="1">
      <alignment horizontal="right" vertical="top" wrapText="1"/>
    </xf>
    <xf numFmtId="4" fontId="18" fillId="7" borderId="2" xfId="2" applyNumberFormat="1" applyFont="1" applyFill="1" applyBorder="1" applyAlignment="1" applyProtection="1">
      <alignment horizontal="right" vertical="top" wrapText="1"/>
    </xf>
    <xf numFmtId="10" fontId="18" fillId="7" borderId="7" xfId="2" applyNumberFormat="1" applyFont="1" applyFill="1" applyBorder="1" applyAlignment="1" applyProtection="1">
      <alignment horizontal="right" vertical="top" wrapText="1"/>
    </xf>
    <xf numFmtId="4" fontId="18" fillId="7" borderId="43" xfId="2" applyNumberFormat="1" applyFont="1" applyFill="1" applyBorder="1" applyAlignment="1" applyProtection="1">
      <alignment horizontal="right" vertical="top" wrapText="1"/>
    </xf>
    <xf numFmtId="0" fontId="3" fillId="7" borderId="0" xfId="0" applyFont="1" applyFill="1" applyBorder="1" applyAlignment="1" applyProtection="1">
      <alignment vertical="center"/>
    </xf>
    <xf numFmtId="0" fontId="15" fillId="7" borderId="8" xfId="0" applyFont="1" applyFill="1" applyBorder="1" applyAlignment="1">
      <alignment vertical="top" wrapText="1"/>
    </xf>
    <xf numFmtId="169" fontId="19" fillId="7" borderId="39" xfId="2" applyNumberFormat="1" applyFont="1" applyFill="1" applyBorder="1" applyAlignment="1" applyProtection="1">
      <alignment horizontal="right" vertical="top" wrapText="1"/>
    </xf>
    <xf numFmtId="10" fontId="19" fillId="7" borderId="39" xfId="2" applyNumberFormat="1" applyFont="1" applyFill="1" applyBorder="1" applyAlignment="1" applyProtection="1">
      <alignment horizontal="right" vertical="top" wrapText="1"/>
    </xf>
    <xf numFmtId="4" fontId="19" fillId="7" borderId="39" xfId="2" applyNumberFormat="1" applyFont="1" applyFill="1" applyBorder="1" applyAlignment="1" applyProtection="1">
      <alignment horizontal="right" vertical="top" wrapText="1"/>
    </xf>
    <xf numFmtId="169" fontId="19" fillId="7" borderId="46" xfId="2" applyNumberFormat="1" applyFont="1" applyFill="1" applyBorder="1" applyAlignment="1" applyProtection="1">
      <alignment horizontal="right" vertical="top" wrapText="1"/>
    </xf>
    <xf numFmtId="4" fontId="19" fillId="7" borderId="41" xfId="2" applyNumberFormat="1" applyFont="1" applyFill="1" applyBorder="1" applyAlignment="1" applyProtection="1">
      <alignment horizontal="right" vertical="top" wrapText="1"/>
    </xf>
    <xf numFmtId="10" fontId="19" fillId="7" borderId="46" xfId="2" applyNumberFormat="1" applyFont="1" applyFill="1" applyBorder="1" applyAlignment="1" applyProtection="1">
      <alignment horizontal="right" vertical="top" wrapText="1"/>
    </xf>
    <xf numFmtId="4" fontId="19" fillId="7" borderId="44" xfId="2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right" vertical="top" wrapText="1"/>
    </xf>
    <xf numFmtId="9" fontId="19" fillId="0" borderId="10" xfId="2" applyNumberFormat="1" applyFont="1" applyFill="1" applyBorder="1" applyAlignment="1" applyProtection="1">
      <alignment horizontal="right" vertical="top" wrapText="1"/>
    </xf>
    <xf numFmtId="9" fontId="18" fillId="4" borderId="33" xfId="2" applyNumberFormat="1" applyFont="1" applyFill="1" applyBorder="1" applyAlignment="1" applyProtection="1">
      <alignment horizontal="right" vertical="top" wrapText="1"/>
    </xf>
    <xf numFmtId="9" fontId="19" fillId="0" borderId="34" xfId="2" applyNumberFormat="1" applyFont="1" applyFill="1" applyBorder="1" applyAlignment="1" applyProtection="1">
      <alignment horizontal="right" vertical="top" wrapText="1"/>
    </xf>
    <xf numFmtId="9" fontId="18" fillId="5" borderId="4" xfId="2" applyNumberFormat="1" applyFont="1" applyFill="1" applyBorder="1" applyAlignment="1" applyProtection="1">
      <alignment horizontal="right" vertical="top" wrapText="1"/>
    </xf>
    <xf numFmtId="9" fontId="19" fillId="0" borderId="40" xfId="2" applyNumberFormat="1" applyFont="1" applyFill="1" applyBorder="1" applyAlignment="1" applyProtection="1">
      <alignment horizontal="right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9" fontId="18" fillId="0" borderId="4" xfId="2" applyNumberFormat="1" applyFont="1" applyFill="1" applyBorder="1" applyAlignment="1" applyProtection="1">
      <alignment horizontal="right" vertical="top" wrapText="1"/>
    </xf>
    <xf numFmtId="9" fontId="18" fillId="7" borderId="4" xfId="2" applyNumberFormat="1" applyFont="1" applyFill="1" applyBorder="1" applyAlignment="1" applyProtection="1">
      <alignment horizontal="right" vertical="top" wrapText="1"/>
    </xf>
    <xf numFmtId="9" fontId="19" fillId="7" borderId="40" xfId="2" applyNumberFormat="1" applyFont="1" applyFill="1" applyBorder="1" applyAlignment="1" applyProtection="1">
      <alignment horizontal="right" vertical="top" wrapText="1"/>
    </xf>
    <xf numFmtId="9" fontId="18" fillId="2" borderId="4" xfId="2" applyNumberFormat="1" applyFont="1" applyFill="1" applyBorder="1" applyAlignment="1" applyProtection="1">
      <alignment horizontal="right" vertical="top" wrapText="1"/>
    </xf>
    <xf numFmtId="9" fontId="18" fillId="4" borderId="4" xfId="2" applyNumberFormat="1" applyFont="1" applyFill="1" applyBorder="1" applyAlignment="1" applyProtection="1">
      <alignment horizontal="right" vertical="top" wrapText="1"/>
    </xf>
    <xf numFmtId="10" fontId="18" fillId="2" borderId="1" xfId="2" applyNumberFormat="1" applyFont="1" applyFill="1" applyBorder="1" applyAlignment="1" applyProtection="1">
      <alignment horizontal="right" vertical="top" wrapText="1"/>
    </xf>
    <xf numFmtId="9" fontId="18" fillId="4" borderId="6" xfId="2" applyNumberFormat="1" applyFont="1" applyFill="1" applyBorder="1" applyAlignment="1" applyProtection="1">
      <alignment horizontal="right" vertical="top" wrapText="1"/>
    </xf>
    <xf numFmtId="9" fontId="18" fillId="0" borderId="6" xfId="2" applyNumberFormat="1" applyFont="1" applyFill="1" applyBorder="1" applyAlignment="1" applyProtection="1">
      <alignment horizontal="right" vertical="top" wrapText="1"/>
    </xf>
    <xf numFmtId="9" fontId="18" fillId="5" borderId="1" xfId="2" applyNumberFormat="1" applyFont="1" applyFill="1" applyBorder="1" applyAlignment="1" applyProtection="1">
      <alignment horizontal="right" vertical="top" wrapText="1"/>
    </xf>
    <xf numFmtId="172" fontId="18" fillId="5" borderId="1" xfId="2" applyNumberFormat="1" applyFont="1" applyFill="1" applyBorder="1" applyAlignment="1" applyProtection="1">
      <alignment horizontal="right" vertical="top" wrapText="1"/>
    </xf>
    <xf numFmtId="172" fontId="19" fillId="0" borderId="1" xfId="2" applyNumberFormat="1" applyFont="1" applyFill="1" applyBorder="1" applyAlignment="1" applyProtection="1">
      <alignment horizontal="right" vertical="top" wrapText="1"/>
    </xf>
    <xf numFmtId="9" fontId="18" fillId="0" borderId="5" xfId="2" applyNumberFormat="1" applyFont="1" applyFill="1" applyBorder="1" applyAlignment="1" applyProtection="1">
      <alignment horizontal="right" vertical="top" wrapText="1"/>
    </xf>
    <xf numFmtId="9" fontId="18" fillId="7" borderId="1" xfId="2" applyNumberFormat="1" applyFont="1" applyFill="1" applyBorder="1" applyAlignment="1" applyProtection="1">
      <alignment horizontal="right" vertical="top" wrapText="1"/>
    </xf>
    <xf numFmtId="167" fontId="19" fillId="4" borderId="0" xfId="0" applyNumberFormat="1" applyFont="1" applyFill="1" applyBorder="1" applyAlignment="1" applyProtection="1">
      <alignment horizontal="right"/>
    </xf>
    <xf numFmtId="167" fontId="19" fillId="0" borderId="39" xfId="2" applyNumberFormat="1" applyFont="1" applyFill="1" applyBorder="1" applyAlignment="1" applyProtection="1">
      <alignment horizontal="right" vertical="top" wrapText="1"/>
    </xf>
    <xf numFmtId="9" fontId="18" fillId="0" borderId="11" xfId="2" applyNumberFormat="1" applyFont="1" applyFill="1" applyBorder="1" applyAlignment="1" applyProtection="1">
      <alignment horizontal="right" vertical="top" wrapText="1"/>
    </xf>
    <xf numFmtId="165" fontId="18" fillId="4" borderId="43" xfId="2" applyNumberFormat="1" applyFont="1" applyFill="1" applyBorder="1" applyAlignment="1" applyProtection="1">
      <alignment horizontal="right" vertical="top" wrapText="1"/>
    </xf>
    <xf numFmtId="165" fontId="19" fillId="0" borderId="44" xfId="2" applyNumberFormat="1" applyFont="1" applyFill="1" applyBorder="1" applyAlignment="1" applyProtection="1">
      <alignment horizontal="right" vertical="top" wrapText="1"/>
    </xf>
    <xf numFmtId="172" fontId="18" fillId="0" borderId="5" xfId="2" applyNumberFormat="1" applyFont="1" applyFill="1" applyBorder="1" applyAlignment="1" applyProtection="1">
      <alignment horizontal="right" vertical="top" wrapText="1"/>
    </xf>
    <xf numFmtId="172" fontId="18" fillId="5" borderId="7" xfId="2" applyNumberFormat="1" applyFont="1" applyFill="1" applyBorder="1" applyAlignment="1" applyProtection="1">
      <alignment horizontal="right" vertical="top" wrapText="1"/>
    </xf>
    <xf numFmtId="172" fontId="18" fillId="0" borderId="7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18" fillId="0" borderId="43" xfId="2" applyNumberFormat="1" applyFont="1" applyFill="1" applyBorder="1" applyAlignment="1" applyProtection="1">
      <alignment horizontal="right" vertical="top" wrapText="1"/>
    </xf>
    <xf numFmtId="172" fontId="18" fillId="4" borderId="1" xfId="2" applyNumberFormat="1" applyFont="1" applyFill="1" applyBorder="1" applyAlignment="1" applyProtection="1">
      <alignment horizontal="right" vertical="top" wrapText="1"/>
    </xf>
    <xf numFmtId="172" fontId="18" fillId="0" borderId="1" xfId="2" applyNumberFormat="1" applyFont="1" applyFill="1" applyBorder="1" applyAlignment="1" applyProtection="1">
      <alignment horizontal="right" vertical="top" wrapText="1"/>
    </xf>
    <xf numFmtId="172" fontId="18" fillId="2" borderId="1" xfId="2" applyNumberFormat="1" applyFont="1" applyFill="1" applyBorder="1" applyAlignment="1" applyProtection="1">
      <alignment horizontal="right" vertical="top" wrapText="1"/>
    </xf>
    <xf numFmtId="169" fontId="19" fillId="4" borderId="39" xfId="2" applyNumberFormat="1" applyFont="1" applyFill="1" applyBorder="1" applyAlignment="1" applyProtection="1">
      <alignment horizontal="right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166" fontId="19" fillId="0" borderId="10" xfId="0" applyNumberFormat="1" applyFont="1" applyFill="1" applyBorder="1" applyAlignment="1" applyProtection="1">
      <alignment horizontal="left" vertical="top" wrapText="1"/>
    </xf>
    <xf numFmtId="166" fontId="19" fillId="0" borderId="8" xfId="0" applyNumberFormat="1" applyFont="1" applyFill="1" applyBorder="1" applyAlignment="1" applyProtection="1">
      <alignment horizontal="left" vertical="top" wrapText="1"/>
    </xf>
    <xf numFmtId="49" fontId="19" fillId="4" borderId="19" xfId="0" applyNumberFormat="1" applyFont="1" applyFill="1" applyBorder="1" applyAlignment="1" applyProtection="1">
      <alignment horizontal="center" vertical="top" wrapText="1"/>
    </xf>
    <xf numFmtId="49" fontId="19" fillId="4" borderId="27" xfId="0" applyNumberFormat="1" applyFont="1" applyFill="1" applyBorder="1" applyAlignment="1" applyProtection="1">
      <alignment horizontal="center" vertical="top" wrapText="1"/>
    </xf>
    <xf numFmtId="165" fontId="19" fillId="4" borderId="10" xfId="0" applyNumberFormat="1" applyFont="1" applyFill="1" applyBorder="1" applyAlignment="1" applyProtection="1">
      <alignment horizontal="left" vertical="top" wrapText="1"/>
    </xf>
    <xf numFmtId="165" fontId="19" fillId="4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5" xfId="0" applyFont="1" applyFill="1" applyBorder="1" applyAlignment="1" applyProtection="1">
      <alignment horizontal="center" vertical="center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8" fillId="5" borderId="10" xfId="0" applyNumberFormat="1" applyFont="1" applyFill="1" applyBorder="1" applyAlignment="1" applyProtection="1">
      <alignment horizontal="left" vertical="top" wrapText="1"/>
    </xf>
    <xf numFmtId="165" fontId="18" fillId="5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22" xfId="0" applyNumberFormat="1" applyFont="1" applyFill="1" applyBorder="1" applyAlignment="1" applyProtection="1">
      <alignment horizontal="left" vertical="top" wrapText="1"/>
    </xf>
    <xf numFmtId="165" fontId="18" fillId="0" borderId="23" xfId="0" applyNumberFormat="1" applyFont="1" applyFill="1" applyBorder="1" applyAlignment="1" applyProtection="1">
      <alignment horizontal="left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20" xfId="0" applyFill="1" applyBorder="1"/>
    <xf numFmtId="0" fontId="0" fillId="0" borderId="0" xfId="0" applyFill="1"/>
    <xf numFmtId="0" fontId="0" fillId="0" borderId="15" xfId="0" applyFill="1" applyBorder="1"/>
    <xf numFmtId="0" fontId="0" fillId="0" borderId="8" xfId="0" applyBorder="1"/>
    <xf numFmtId="4" fontId="19" fillId="0" borderId="10" xfId="0" applyNumberFormat="1" applyFont="1" applyFill="1" applyBorder="1" applyAlignment="1" applyProtection="1">
      <alignment horizontal="left" vertical="top" wrapText="1"/>
    </xf>
    <xf numFmtId="4" fontId="19" fillId="0" borderId="8" xfId="0" applyNumberFormat="1" applyFont="1" applyFill="1" applyBorder="1" applyAlignment="1" applyProtection="1">
      <alignment horizontal="left" vertical="top" wrapText="1"/>
    </xf>
    <xf numFmtId="0" fontId="19" fillId="0" borderId="34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0" fillId="0" borderId="9" xfId="0" applyFill="1" applyBorder="1"/>
    <xf numFmtId="165" fontId="19" fillId="5" borderId="19" xfId="0" applyNumberFormat="1" applyFont="1" applyFill="1" applyBorder="1" applyAlignment="1" applyProtection="1">
      <alignment horizontal="center" vertical="center" wrapText="1"/>
    </xf>
    <xf numFmtId="165" fontId="19" fillId="5" borderId="27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4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0" fontId="0" fillId="0" borderId="29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2" fillId="0" borderId="0" xfId="0" applyFont="1" applyFill="1" applyAlignment="1" applyProtection="1">
      <alignment horizontal="center" vertical="top" wrapText="1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47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53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23" xfId="0" applyNumberFormat="1" applyFont="1" applyFill="1" applyBorder="1" applyAlignment="1" applyProtection="1">
      <alignment horizontal="center" vertical="center" wrapText="1"/>
    </xf>
    <xf numFmtId="165" fontId="19" fillId="0" borderId="53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165" fontId="19" fillId="0" borderId="23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25" fillId="0" borderId="22" xfId="0" applyNumberFormat="1" applyFont="1" applyFill="1" applyBorder="1" applyAlignment="1" applyProtection="1">
      <alignment horizontal="justify" vertical="top" wrapText="1"/>
    </xf>
    <xf numFmtId="165" fontId="18" fillId="0" borderId="24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42" xfId="0" applyNumberFormat="1" applyFont="1" applyFill="1" applyBorder="1" applyAlignment="1" applyProtection="1">
      <alignment horizontal="left" vertical="top"/>
    </xf>
    <xf numFmtId="165" fontId="19" fillId="7" borderId="28" xfId="0" applyNumberFormat="1" applyFont="1" applyFill="1" applyBorder="1" applyAlignment="1" applyProtection="1">
      <alignment horizontal="left" vertical="top" wrapText="1"/>
    </xf>
    <xf numFmtId="165" fontId="19" fillId="7" borderId="29" xfId="0" applyNumberFormat="1" applyFont="1" applyFill="1" applyBorder="1" applyAlignment="1" applyProtection="1">
      <alignment horizontal="left" vertical="top" wrapText="1"/>
    </xf>
    <xf numFmtId="165" fontId="19" fillId="7" borderId="30" xfId="0" applyNumberFormat="1" applyFont="1" applyFill="1" applyBorder="1" applyAlignment="1" applyProtection="1">
      <alignment horizontal="left" vertical="top" wrapText="1"/>
    </xf>
    <xf numFmtId="165" fontId="19" fillId="7" borderId="20" xfId="0" applyNumberFormat="1" applyFont="1" applyFill="1" applyBorder="1" applyAlignment="1" applyProtection="1">
      <alignment horizontal="left" vertical="top" wrapText="1"/>
    </xf>
    <xf numFmtId="165" fontId="19" fillId="7" borderId="0" xfId="0" applyNumberFormat="1" applyFont="1" applyFill="1" applyBorder="1" applyAlignment="1" applyProtection="1">
      <alignment horizontal="left" vertical="top" wrapText="1"/>
    </xf>
    <xf numFmtId="165" fontId="19" fillId="7" borderId="15" xfId="0" applyNumberFormat="1" applyFont="1" applyFill="1" applyBorder="1" applyAlignment="1" applyProtection="1">
      <alignment horizontal="left" vertical="top" wrapText="1"/>
    </xf>
    <xf numFmtId="0" fontId="19" fillId="7" borderId="10" xfId="0" applyFont="1" applyFill="1" applyBorder="1" applyAlignment="1" applyProtection="1">
      <alignment horizontal="center" vertical="top"/>
    </xf>
    <xf numFmtId="0" fontId="19" fillId="7" borderId="8" xfId="0" applyFont="1" applyFill="1" applyBorder="1" applyAlignment="1" applyProtection="1">
      <alignment horizontal="center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20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16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47" t="s">
        <v>39</v>
      </c>
      <c r="B1" s="348"/>
      <c r="C1" s="349" t="s">
        <v>40</v>
      </c>
      <c r="D1" s="350" t="s">
        <v>44</v>
      </c>
      <c r="E1" s="351"/>
      <c r="F1" s="352"/>
      <c r="G1" s="350" t="s">
        <v>17</v>
      </c>
      <c r="H1" s="351"/>
      <c r="I1" s="352"/>
      <c r="J1" s="350" t="s">
        <v>18</v>
      </c>
      <c r="K1" s="351"/>
      <c r="L1" s="352"/>
      <c r="M1" s="350" t="s">
        <v>22</v>
      </c>
      <c r="N1" s="351"/>
      <c r="O1" s="352"/>
      <c r="P1" s="353" t="s">
        <v>23</v>
      </c>
      <c r="Q1" s="354"/>
      <c r="R1" s="350" t="s">
        <v>24</v>
      </c>
      <c r="S1" s="351"/>
      <c r="T1" s="352"/>
      <c r="U1" s="350" t="s">
        <v>25</v>
      </c>
      <c r="V1" s="351"/>
      <c r="W1" s="352"/>
      <c r="X1" s="353" t="s">
        <v>26</v>
      </c>
      <c r="Y1" s="355"/>
      <c r="Z1" s="354"/>
      <c r="AA1" s="353" t="s">
        <v>27</v>
      </c>
      <c r="AB1" s="354"/>
      <c r="AC1" s="350" t="s">
        <v>28</v>
      </c>
      <c r="AD1" s="351"/>
      <c r="AE1" s="352"/>
      <c r="AF1" s="350" t="s">
        <v>29</v>
      </c>
      <c r="AG1" s="351"/>
      <c r="AH1" s="352"/>
      <c r="AI1" s="350" t="s">
        <v>30</v>
      </c>
      <c r="AJ1" s="351"/>
      <c r="AK1" s="352"/>
      <c r="AL1" s="353" t="s">
        <v>31</v>
      </c>
      <c r="AM1" s="354"/>
      <c r="AN1" s="350" t="s">
        <v>32</v>
      </c>
      <c r="AO1" s="351"/>
      <c r="AP1" s="352"/>
      <c r="AQ1" s="350" t="s">
        <v>33</v>
      </c>
      <c r="AR1" s="351"/>
      <c r="AS1" s="352"/>
      <c r="AT1" s="350" t="s">
        <v>34</v>
      </c>
      <c r="AU1" s="351"/>
      <c r="AV1" s="352"/>
    </row>
    <row r="2" spans="1:48" ht="39" customHeight="1" x14ac:dyDescent="0.25">
      <c r="A2" s="348"/>
      <c r="B2" s="348"/>
      <c r="C2" s="349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49" t="s">
        <v>82</v>
      </c>
      <c r="B3" s="349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49"/>
      <c r="B4" s="349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49"/>
      <c r="B5" s="349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49"/>
      <c r="B6" s="349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49"/>
      <c r="B7" s="349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49"/>
      <c r="B8" s="349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49"/>
      <c r="B9" s="349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56" t="s">
        <v>57</v>
      </c>
      <c r="B1" s="356"/>
      <c r="C1" s="356"/>
      <c r="D1" s="356"/>
      <c r="E1" s="356"/>
    </row>
    <row r="2" spans="1:5" x14ac:dyDescent="0.25">
      <c r="A2" s="12"/>
      <c r="B2" s="12"/>
      <c r="C2" s="12"/>
      <c r="D2" s="12"/>
      <c r="E2" s="12"/>
    </row>
    <row r="3" spans="1:5" x14ac:dyDescent="0.25">
      <c r="A3" s="357" t="s">
        <v>129</v>
      </c>
      <c r="B3" s="357"/>
      <c r="C3" s="357"/>
      <c r="D3" s="357"/>
      <c r="E3" s="357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58" t="s">
        <v>78</v>
      </c>
      <c r="B26" s="358"/>
      <c r="C26" s="358"/>
      <c r="D26" s="358"/>
      <c r="E26" s="358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58" t="s">
        <v>79</v>
      </c>
      <c r="B28" s="358"/>
      <c r="C28" s="358"/>
      <c r="D28" s="358"/>
      <c r="E28" s="358"/>
    </row>
    <row r="29" spans="1:5" x14ac:dyDescent="0.25">
      <c r="A29" s="358"/>
      <c r="B29" s="358"/>
      <c r="C29" s="358"/>
      <c r="D29" s="358"/>
      <c r="E29" s="358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72" t="s">
        <v>45</v>
      </c>
      <c r="C3" s="372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59" t="s">
        <v>1</v>
      </c>
      <c r="B5" s="366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 x14ac:dyDescent="0.2">
      <c r="A6" s="359"/>
      <c r="B6" s="366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59"/>
      <c r="B7" s="366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59" t="s">
        <v>3</v>
      </c>
      <c r="B8" s="366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60" t="s">
        <v>204</v>
      </c>
      <c r="N8" s="361"/>
      <c r="O8" s="362"/>
      <c r="P8" s="56"/>
      <c r="Q8" s="56"/>
    </row>
    <row r="9" spans="1:256" ht="33.950000000000003" customHeight="1" x14ac:dyDescent="0.2">
      <c r="A9" s="359"/>
      <c r="B9" s="366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59" t="s">
        <v>4</v>
      </c>
      <c r="B10" s="366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59"/>
      <c r="B11" s="366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59" t="s">
        <v>5</v>
      </c>
      <c r="B12" s="366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59"/>
      <c r="B13" s="366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59" t="s">
        <v>9</v>
      </c>
      <c r="B14" s="366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59"/>
      <c r="B15" s="366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77"/>
      <c r="AJ16" s="377"/>
      <c r="AK16" s="377"/>
      <c r="AZ16" s="377"/>
      <c r="BA16" s="377"/>
      <c r="BB16" s="377"/>
      <c r="BQ16" s="377"/>
      <c r="BR16" s="377"/>
      <c r="BS16" s="377"/>
      <c r="CH16" s="377"/>
      <c r="CI16" s="377"/>
      <c r="CJ16" s="377"/>
      <c r="CY16" s="377"/>
      <c r="CZ16" s="377"/>
      <c r="DA16" s="377"/>
      <c r="DP16" s="377"/>
      <c r="DQ16" s="377"/>
      <c r="DR16" s="377"/>
      <c r="EG16" s="377"/>
      <c r="EH16" s="377"/>
      <c r="EI16" s="377"/>
      <c r="EX16" s="377"/>
      <c r="EY16" s="377"/>
      <c r="EZ16" s="377"/>
      <c r="FO16" s="377"/>
      <c r="FP16" s="377"/>
      <c r="FQ16" s="377"/>
      <c r="GF16" s="377"/>
      <c r="GG16" s="377"/>
      <c r="GH16" s="377"/>
      <c r="GW16" s="377"/>
      <c r="GX16" s="377"/>
      <c r="GY16" s="377"/>
      <c r="HN16" s="377"/>
      <c r="HO16" s="377"/>
      <c r="HP16" s="377"/>
      <c r="IE16" s="377"/>
      <c r="IF16" s="377"/>
      <c r="IG16" s="377"/>
      <c r="IV16" s="377"/>
    </row>
    <row r="17" spans="1:17" ht="320.25" customHeight="1" x14ac:dyDescent="0.2">
      <c r="A17" s="359" t="s">
        <v>6</v>
      </c>
      <c r="B17" s="366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59"/>
      <c r="B18" s="366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59" t="s">
        <v>7</v>
      </c>
      <c r="B19" s="366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59"/>
      <c r="B20" s="366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59" t="s">
        <v>8</v>
      </c>
      <c r="B21" s="366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59"/>
      <c r="B22" s="366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63" t="s">
        <v>14</v>
      </c>
      <c r="B23" s="368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65"/>
      <c r="B24" s="368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67" t="s">
        <v>15</v>
      </c>
      <c r="B25" s="368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67"/>
      <c r="B26" s="368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59" t="s">
        <v>93</v>
      </c>
      <c r="B31" s="366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59"/>
      <c r="B32" s="366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59" t="s">
        <v>95</v>
      </c>
      <c r="B34" s="366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59"/>
      <c r="B35" s="366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75" t="s">
        <v>97</v>
      </c>
      <c r="B36" s="373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76"/>
      <c r="B37" s="374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59" t="s">
        <v>99</v>
      </c>
      <c r="B39" s="366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83" t="s">
        <v>246</v>
      </c>
      <c r="I39" s="384"/>
      <c r="J39" s="384"/>
      <c r="K39" s="384"/>
      <c r="L39" s="384"/>
      <c r="M39" s="384"/>
      <c r="N39" s="384"/>
      <c r="O39" s="385"/>
      <c r="P39" s="55" t="s">
        <v>188</v>
      </c>
      <c r="Q39" s="56"/>
    </row>
    <row r="40" spans="1:17" ht="39.950000000000003" customHeight="1" x14ac:dyDescent="0.2">
      <c r="A40" s="359" t="s">
        <v>10</v>
      </c>
      <c r="B40" s="366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59" t="s">
        <v>100</v>
      </c>
      <c r="B41" s="366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59"/>
      <c r="B42" s="366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59" t="s">
        <v>102</v>
      </c>
      <c r="B43" s="366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80" t="s">
        <v>191</v>
      </c>
      <c r="H43" s="381"/>
      <c r="I43" s="381"/>
      <c r="J43" s="381"/>
      <c r="K43" s="381"/>
      <c r="L43" s="381"/>
      <c r="M43" s="381"/>
      <c r="N43" s="381"/>
      <c r="O43" s="382"/>
      <c r="P43" s="56"/>
      <c r="Q43" s="56"/>
    </row>
    <row r="44" spans="1:17" ht="39.950000000000003" customHeight="1" x14ac:dyDescent="0.2">
      <c r="A44" s="359"/>
      <c r="B44" s="366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59" t="s">
        <v>104</v>
      </c>
      <c r="B45" s="366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59" t="s">
        <v>12</v>
      </c>
      <c r="B46" s="366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70" t="s">
        <v>107</v>
      </c>
      <c r="B47" s="373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71"/>
      <c r="B48" s="374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70" t="s">
        <v>108</v>
      </c>
      <c r="B49" s="373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71"/>
      <c r="B50" s="374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59" t="s">
        <v>110</v>
      </c>
      <c r="B51" s="366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59"/>
      <c r="B52" s="366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59" t="s">
        <v>113</v>
      </c>
      <c r="B53" s="366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59"/>
      <c r="B54" s="366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59" t="s">
        <v>114</v>
      </c>
      <c r="B55" s="366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59"/>
      <c r="B56" s="366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59" t="s">
        <v>116</v>
      </c>
      <c r="B57" s="366" t="s">
        <v>117</v>
      </c>
      <c r="C57" s="53" t="s">
        <v>20</v>
      </c>
      <c r="D57" s="93" t="s">
        <v>234</v>
      </c>
      <c r="E57" s="92"/>
      <c r="F57" s="92" t="s">
        <v>235</v>
      </c>
      <c r="G57" s="369" t="s">
        <v>232</v>
      </c>
      <c r="H57" s="369"/>
      <c r="I57" s="92" t="s">
        <v>236</v>
      </c>
      <c r="J57" s="92" t="s">
        <v>237</v>
      </c>
      <c r="K57" s="360" t="s">
        <v>238</v>
      </c>
      <c r="L57" s="361"/>
      <c r="M57" s="361"/>
      <c r="N57" s="361"/>
      <c r="O57" s="362"/>
      <c r="P57" s="88" t="s">
        <v>198</v>
      </c>
      <c r="Q57" s="56"/>
    </row>
    <row r="58" spans="1:17" ht="39.950000000000003" customHeight="1" x14ac:dyDescent="0.2">
      <c r="A58" s="359"/>
      <c r="B58" s="366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63" t="s">
        <v>119</v>
      </c>
      <c r="B59" s="363" t="s">
        <v>118</v>
      </c>
      <c r="C59" s="363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64"/>
      <c r="B60" s="364"/>
      <c r="C60" s="364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64"/>
      <c r="B61" s="364"/>
      <c r="C61" s="365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65"/>
      <c r="B62" s="365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59" t="s">
        <v>120</v>
      </c>
      <c r="B63" s="366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59"/>
      <c r="B64" s="366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67" t="s">
        <v>122</v>
      </c>
      <c r="B65" s="368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67"/>
      <c r="B66" s="368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59" t="s">
        <v>124</v>
      </c>
      <c r="B67" s="366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59"/>
      <c r="B68" s="366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70" t="s">
        <v>126</v>
      </c>
      <c r="B69" s="373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71"/>
      <c r="B70" s="374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78" t="s">
        <v>254</v>
      </c>
      <c r="C73" s="378"/>
      <c r="D73" s="378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378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79" t="s">
        <v>215</v>
      </c>
      <c r="C79" s="379"/>
      <c r="D79" s="379"/>
      <c r="E79" s="379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7"/>
  <sheetViews>
    <sheetView tabSelected="1" view="pageBreakPreview" zoomScale="70" zoomScaleSheetLayoutView="70" workbookViewId="0">
      <pane xSplit="3" ySplit="7" topLeftCell="D39" activePane="bottomRight" state="frozen"/>
      <selection pane="topRight" activeCell="D1" sqref="D1"/>
      <selection pane="bottomLeft" activeCell="A8" sqref="A8"/>
      <selection pane="bottomRight" activeCell="F49" sqref="F49"/>
    </sheetView>
  </sheetViews>
  <sheetFormatPr defaultColWidth="9.140625" defaultRowHeight="12.75" x14ac:dyDescent="0.25"/>
  <cols>
    <col min="1" max="1" width="8" style="101" customWidth="1"/>
    <col min="2" max="2" width="19.7109375" style="101" customWidth="1"/>
    <col min="3" max="3" width="13.28515625" style="101" customWidth="1"/>
    <col min="4" max="4" width="20.7109375" style="105" customWidth="1"/>
    <col min="5" max="5" width="12.85546875" style="106" customWidth="1"/>
    <col min="6" max="6" width="12.42578125" style="106" customWidth="1"/>
    <col min="7" max="7" width="8.5703125" style="106" customWidth="1"/>
    <col min="8" max="8" width="14.42578125" style="101" customWidth="1"/>
    <col min="9" max="9" width="9.140625" style="101" customWidth="1"/>
    <col min="10" max="10" width="9.28515625" style="101" customWidth="1"/>
    <col min="11" max="11" width="10.140625" style="247" customWidth="1"/>
    <col min="12" max="12" width="9.5703125" style="247" customWidth="1"/>
    <col min="13" max="13" width="10" style="101" customWidth="1"/>
    <col min="14" max="14" width="11.140625" style="101" customWidth="1"/>
    <col min="15" max="15" width="11" style="101" customWidth="1"/>
    <col min="16" max="16" width="12.28515625" style="101" customWidth="1"/>
    <col min="17" max="17" width="11" style="247" customWidth="1"/>
    <col min="18" max="18" width="13.85546875" style="247" customWidth="1"/>
    <col min="19" max="19" width="8.85546875" style="101" customWidth="1"/>
    <col min="20" max="20" width="11" style="101" customWidth="1"/>
    <col min="21" max="21" width="9.140625" style="101" customWidth="1"/>
    <col min="22" max="22" width="11.140625" style="101" customWidth="1"/>
    <col min="23" max="23" width="11.28515625" style="101" customWidth="1"/>
    <col min="24" max="24" width="7.7109375" style="101" customWidth="1"/>
    <col min="25" max="25" width="10" style="101" customWidth="1"/>
    <col min="26" max="26" width="12" style="101" customWidth="1"/>
    <col min="27" max="27" width="9.28515625" style="101" customWidth="1"/>
    <col min="28" max="28" width="10.7109375" style="101" customWidth="1"/>
    <col min="29" max="29" width="11.28515625" style="101" customWidth="1"/>
    <col min="30" max="30" width="10.28515625" style="101" customWidth="1"/>
    <col min="31" max="31" width="9.5703125" style="101" customWidth="1"/>
    <col min="32" max="32" width="12.28515625" style="101" customWidth="1"/>
    <col min="33" max="34" width="7.85546875" style="101" customWidth="1"/>
    <col min="35" max="35" width="11.85546875" style="101" customWidth="1"/>
    <col min="36" max="36" width="8" style="101" customWidth="1"/>
    <col min="37" max="37" width="6.85546875" style="101" customWidth="1"/>
    <col min="38" max="38" width="13" style="101" customWidth="1"/>
    <col min="39" max="40" width="7.140625" style="101" customWidth="1"/>
    <col min="41" max="42" width="10.7109375" style="247" customWidth="1"/>
    <col min="43" max="43" width="7" style="101" customWidth="1"/>
    <col min="44" max="44" width="21.5703125" style="95" customWidth="1"/>
    <col min="45" max="16384" width="9.140625" style="95"/>
  </cols>
  <sheetData>
    <row r="1" spans="1:44" s="108" customFormat="1" ht="24" customHeight="1" x14ac:dyDescent="0.25">
      <c r="A1" s="446" t="s">
        <v>318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  <c r="AP1" s="446"/>
      <c r="AQ1" s="446"/>
      <c r="AR1" s="446"/>
    </row>
    <row r="2" spans="1:44" s="96" customFormat="1" ht="17.25" customHeight="1" x14ac:dyDescent="0.25">
      <c r="A2" s="447" t="s">
        <v>280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7"/>
      <c r="AF2" s="447"/>
      <c r="AG2" s="447"/>
      <c r="AH2" s="447"/>
      <c r="AI2" s="447"/>
      <c r="AJ2" s="447"/>
      <c r="AK2" s="447"/>
      <c r="AL2" s="447"/>
      <c r="AM2" s="447"/>
      <c r="AN2" s="447"/>
      <c r="AO2" s="447"/>
      <c r="AP2" s="447"/>
      <c r="AQ2" s="447"/>
      <c r="AR2" s="447"/>
    </row>
    <row r="3" spans="1:44" s="97" customFormat="1" ht="18.75" customHeight="1" thickBot="1" x14ac:dyDescent="0.3">
      <c r="A3" s="448" t="s">
        <v>261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</row>
    <row r="4" spans="1:44" ht="15" customHeight="1" x14ac:dyDescent="0.25">
      <c r="A4" s="449" t="s">
        <v>0</v>
      </c>
      <c r="B4" s="452" t="s">
        <v>265</v>
      </c>
      <c r="C4" s="452" t="s">
        <v>258</v>
      </c>
      <c r="D4" s="452" t="s">
        <v>40</v>
      </c>
      <c r="E4" s="455" t="s">
        <v>256</v>
      </c>
      <c r="F4" s="456"/>
      <c r="G4" s="457"/>
      <c r="H4" s="458" t="s">
        <v>255</v>
      </c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60"/>
      <c r="AR4" s="461" t="s">
        <v>310</v>
      </c>
    </row>
    <row r="5" spans="1:44" ht="28.5" customHeight="1" x14ac:dyDescent="0.25">
      <c r="A5" s="450"/>
      <c r="B5" s="453"/>
      <c r="C5" s="453"/>
      <c r="D5" s="453"/>
      <c r="E5" s="464" t="s">
        <v>308</v>
      </c>
      <c r="F5" s="464" t="s">
        <v>276</v>
      </c>
      <c r="G5" s="434" t="s">
        <v>19</v>
      </c>
      <c r="H5" s="436" t="s">
        <v>17</v>
      </c>
      <c r="I5" s="437"/>
      <c r="J5" s="438"/>
      <c r="K5" s="425" t="s">
        <v>18</v>
      </c>
      <c r="L5" s="426"/>
      <c r="M5" s="427"/>
      <c r="N5" s="425" t="s">
        <v>22</v>
      </c>
      <c r="O5" s="426"/>
      <c r="P5" s="427"/>
      <c r="Q5" s="425" t="s">
        <v>24</v>
      </c>
      <c r="R5" s="426"/>
      <c r="S5" s="427"/>
      <c r="T5" s="425" t="s">
        <v>25</v>
      </c>
      <c r="U5" s="426"/>
      <c r="V5" s="427"/>
      <c r="W5" s="425" t="s">
        <v>26</v>
      </c>
      <c r="X5" s="426"/>
      <c r="Y5" s="427"/>
      <c r="Z5" s="425" t="s">
        <v>28</v>
      </c>
      <c r="AA5" s="444"/>
      <c r="AB5" s="445"/>
      <c r="AC5" s="425" t="s">
        <v>29</v>
      </c>
      <c r="AD5" s="444"/>
      <c r="AE5" s="445"/>
      <c r="AF5" s="425" t="s">
        <v>30</v>
      </c>
      <c r="AG5" s="444"/>
      <c r="AH5" s="445"/>
      <c r="AI5" s="425" t="s">
        <v>32</v>
      </c>
      <c r="AJ5" s="444"/>
      <c r="AK5" s="445"/>
      <c r="AL5" s="425" t="s">
        <v>33</v>
      </c>
      <c r="AM5" s="444"/>
      <c r="AN5" s="445"/>
      <c r="AO5" s="425" t="s">
        <v>34</v>
      </c>
      <c r="AP5" s="426"/>
      <c r="AQ5" s="427"/>
      <c r="AR5" s="462"/>
    </row>
    <row r="6" spans="1:44" ht="40.9" customHeight="1" x14ac:dyDescent="0.25">
      <c r="A6" s="451"/>
      <c r="B6" s="454"/>
      <c r="C6" s="454"/>
      <c r="D6" s="454"/>
      <c r="E6" s="454"/>
      <c r="F6" s="454"/>
      <c r="G6" s="435"/>
      <c r="H6" s="121" t="s">
        <v>20</v>
      </c>
      <c r="I6" s="122" t="s">
        <v>21</v>
      </c>
      <c r="J6" s="123" t="s">
        <v>19</v>
      </c>
      <c r="K6" s="233" t="s">
        <v>20</v>
      </c>
      <c r="L6" s="233" t="s">
        <v>21</v>
      </c>
      <c r="M6" s="123" t="s">
        <v>19</v>
      </c>
      <c r="N6" s="124" t="s">
        <v>20</v>
      </c>
      <c r="O6" s="122" t="s">
        <v>21</v>
      </c>
      <c r="P6" s="125" t="s">
        <v>19</v>
      </c>
      <c r="Q6" s="248" t="s">
        <v>20</v>
      </c>
      <c r="R6" s="233" t="s">
        <v>21</v>
      </c>
      <c r="S6" s="125" t="s">
        <v>19</v>
      </c>
      <c r="T6" s="126" t="s">
        <v>20</v>
      </c>
      <c r="U6" s="122" t="s">
        <v>21</v>
      </c>
      <c r="V6" s="125" t="s">
        <v>19</v>
      </c>
      <c r="W6" s="126" t="s">
        <v>20</v>
      </c>
      <c r="X6" s="122" t="s">
        <v>21</v>
      </c>
      <c r="Y6" s="125" t="s">
        <v>19</v>
      </c>
      <c r="Z6" s="126" t="s">
        <v>20</v>
      </c>
      <c r="AA6" s="122" t="s">
        <v>21</v>
      </c>
      <c r="AB6" s="125" t="s">
        <v>19</v>
      </c>
      <c r="AC6" s="126" t="s">
        <v>20</v>
      </c>
      <c r="AD6" s="122" t="s">
        <v>21</v>
      </c>
      <c r="AE6" s="125" t="s">
        <v>19</v>
      </c>
      <c r="AF6" s="126" t="s">
        <v>20</v>
      </c>
      <c r="AG6" s="122" t="s">
        <v>21</v>
      </c>
      <c r="AH6" s="125" t="s">
        <v>19</v>
      </c>
      <c r="AI6" s="126" t="s">
        <v>20</v>
      </c>
      <c r="AJ6" s="122" t="s">
        <v>21</v>
      </c>
      <c r="AK6" s="125" t="s">
        <v>19</v>
      </c>
      <c r="AL6" s="126" t="s">
        <v>20</v>
      </c>
      <c r="AM6" s="122" t="s">
        <v>21</v>
      </c>
      <c r="AN6" s="125" t="s">
        <v>19</v>
      </c>
      <c r="AO6" s="248" t="s">
        <v>20</v>
      </c>
      <c r="AP6" s="233" t="s">
        <v>21</v>
      </c>
      <c r="AQ6" s="125" t="s">
        <v>19</v>
      </c>
      <c r="AR6" s="463"/>
    </row>
    <row r="7" spans="1:44" s="296" customFormat="1" ht="16.5" thickBot="1" x14ac:dyDescent="0.3">
      <c r="A7" s="127">
        <v>1</v>
      </c>
      <c r="B7" s="128">
        <v>2</v>
      </c>
      <c r="C7" s="128">
        <v>3</v>
      </c>
      <c r="D7" s="128">
        <v>4</v>
      </c>
      <c r="E7" s="129">
        <v>5</v>
      </c>
      <c r="F7" s="130">
        <v>6</v>
      </c>
      <c r="G7" s="293">
        <v>7</v>
      </c>
      <c r="H7" s="130">
        <v>8</v>
      </c>
      <c r="I7" s="131">
        <v>9</v>
      </c>
      <c r="J7" s="130">
        <v>10</v>
      </c>
      <c r="K7" s="131">
        <v>11</v>
      </c>
      <c r="L7" s="130">
        <v>12</v>
      </c>
      <c r="M7" s="130">
        <v>13</v>
      </c>
      <c r="N7" s="131">
        <v>14</v>
      </c>
      <c r="O7" s="130">
        <v>15</v>
      </c>
      <c r="P7" s="130">
        <v>16</v>
      </c>
      <c r="Q7" s="131">
        <v>17</v>
      </c>
      <c r="R7" s="130">
        <v>18</v>
      </c>
      <c r="S7" s="294">
        <v>19</v>
      </c>
      <c r="T7" s="131">
        <v>20</v>
      </c>
      <c r="U7" s="130">
        <v>21</v>
      </c>
      <c r="V7" s="294">
        <v>22</v>
      </c>
      <c r="W7" s="131">
        <v>23</v>
      </c>
      <c r="X7" s="130">
        <v>24</v>
      </c>
      <c r="Y7" s="294">
        <v>25</v>
      </c>
      <c r="Z7" s="131">
        <v>26</v>
      </c>
      <c r="AA7" s="130">
        <v>27</v>
      </c>
      <c r="AB7" s="130">
        <v>28</v>
      </c>
      <c r="AC7" s="132">
        <v>29</v>
      </c>
      <c r="AD7" s="130">
        <v>30</v>
      </c>
      <c r="AE7" s="130">
        <v>31</v>
      </c>
      <c r="AF7" s="132">
        <v>32</v>
      </c>
      <c r="AG7" s="130">
        <v>33</v>
      </c>
      <c r="AH7" s="130">
        <v>34</v>
      </c>
      <c r="AI7" s="132">
        <v>35</v>
      </c>
      <c r="AJ7" s="130">
        <v>36</v>
      </c>
      <c r="AK7" s="130">
        <v>37</v>
      </c>
      <c r="AL7" s="132">
        <v>38</v>
      </c>
      <c r="AM7" s="130">
        <v>39</v>
      </c>
      <c r="AN7" s="130">
        <v>40</v>
      </c>
      <c r="AO7" s="130">
        <v>41</v>
      </c>
      <c r="AP7" s="294">
        <v>42</v>
      </c>
      <c r="AQ7" s="294">
        <v>43</v>
      </c>
      <c r="AR7" s="295">
        <v>44</v>
      </c>
    </row>
    <row r="8" spans="1:44" ht="27.2" customHeight="1" thickBot="1" x14ac:dyDescent="0.3">
      <c r="A8" s="405" t="s">
        <v>274</v>
      </c>
      <c r="B8" s="406"/>
      <c r="C8" s="407"/>
      <c r="D8" s="199" t="s">
        <v>257</v>
      </c>
      <c r="E8" s="133">
        <f>SUM(E17+E19)</f>
        <v>48675.320000000007</v>
      </c>
      <c r="F8" s="133">
        <f>SUM(F17+F19)+0.1+0.1</f>
        <v>25482.400099999992</v>
      </c>
      <c r="G8" s="134">
        <f>F8/E8</f>
        <v>0.52351787517781057</v>
      </c>
      <c r="H8" s="135">
        <f>SUM(H17)</f>
        <v>346.1</v>
      </c>
      <c r="I8" s="135">
        <f>SUM(I17)</f>
        <v>346.09309999999999</v>
      </c>
      <c r="J8" s="331">
        <f>I8/H8</f>
        <v>0.99998006356544344</v>
      </c>
      <c r="K8" s="234">
        <f>SUM(K17)</f>
        <v>338.8</v>
      </c>
      <c r="L8" s="234">
        <f>SUM(L17)</f>
        <v>338.8</v>
      </c>
      <c r="M8" s="136">
        <f>L8/K8</f>
        <v>1</v>
      </c>
      <c r="N8" s="137">
        <f>SUM(N17)</f>
        <v>306</v>
      </c>
      <c r="O8" s="137">
        <f>SUM(O17)</f>
        <v>1478.1580000000001</v>
      </c>
      <c r="P8" s="136">
        <f>O8/N8</f>
        <v>4.8305816993464052</v>
      </c>
      <c r="Q8" s="249">
        <f>SUM(Q17)</f>
        <v>1526.62</v>
      </c>
      <c r="R8" s="249">
        <f>SUM(R17)</f>
        <v>491.62</v>
      </c>
      <c r="S8" s="138">
        <f>R8/Q8</f>
        <v>0.32203167782421299</v>
      </c>
      <c r="T8" s="139">
        <f>SUM(T17)</f>
        <v>436.7</v>
      </c>
      <c r="U8" s="139">
        <f>SUM(U17)</f>
        <v>436.74</v>
      </c>
      <c r="V8" s="138">
        <f>U8/T8</f>
        <v>1.0000915960613694</v>
      </c>
      <c r="W8" s="133">
        <f>SUM(W17)</f>
        <v>15</v>
      </c>
      <c r="X8" s="133">
        <f>SUM(X17)</f>
        <v>14.7</v>
      </c>
      <c r="Y8" s="335">
        <f>X8/W8</f>
        <v>0.98</v>
      </c>
      <c r="Z8" s="133">
        <f>SUM(Z17)</f>
        <v>300</v>
      </c>
      <c r="AA8" s="133">
        <f>SUM(AA17)</f>
        <v>22.9</v>
      </c>
      <c r="AB8" s="338">
        <f>AA8/Z8</f>
        <v>7.6333333333333322E-2</v>
      </c>
      <c r="AC8" s="140">
        <f>SUM(AC17)</f>
        <v>310</v>
      </c>
      <c r="AD8" s="140">
        <f>SUM(AD17)</f>
        <v>366.6</v>
      </c>
      <c r="AE8" s="338">
        <f>AD8/AC8</f>
        <v>1.1825806451612904</v>
      </c>
      <c r="AF8" s="140">
        <f>SUM(AF17)</f>
        <v>300</v>
      </c>
      <c r="AG8" s="136"/>
      <c r="AH8" s="136"/>
      <c r="AI8" s="141">
        <f>SUM(AI17)</f>
        <v>1130.5</v>
      </c>
      <c r="AJ8" s="136"/>
      <c r="AK8" s="136"/>
      <c r="AL8" s="141">
        <f>SUM(AL17)</f>
        <v>1074</v>
      </c>
      <c r="AM8" s="136"/>
      <c r="AN8" s="136"/>
      <c r="AO8" s="250">
        <f>SUM(AO17)</f>
        <v>3833.8</v>
      </c>
      <c r="AP8" s="234"/>
      <c r="AQ8" s="136"/>
      <c r="AR8" s="443"/>
    </row>
    <row r="9" spans="1:44" ht="26.25" customHeight="1" thickBot="1" x14ac:dyDescent="0.3">
      <c r="A9" s="408"/>
      <c r="B9" s="409"/>
      <c r="C9" s="409"/>
      <c r="D9" s="200" t="s">
        <v>43</v>
      </c>
      <c r="E9" s="198">
        <f>E22+E28+E41</f>
        <v>48675.320000000007</v>
      </c>
      <c r="F9" s="172">
        <f>SUM(F8)</f>
        <v>25482.400099999992</v>
      </c>
      <c r="G9" s="134">
        <f>F9/E9</f>
        <v>0.52351787517781057</v>
      </c>
      <c r="H9" s="149">
        <f>SUM(H8)</f>
        <v>346.1</v>
      </c>
      <c r="I9" s="149">
        <f>SUM(I8)</f>
        <v>346.09309999999999</v>
      </c>
      <c r="J9" s="331">
        <f>I9/H9</f>
        <v>0.99998006356544344</v>
      </c>
      <c r="K9" s="235">
        <f>SUM(K8)</f>
        <v>338.8</v>
      </c>
      <c r="L9" s="235">
        <f>SUM(L8)</f>
        <v>338.8</v>
      </c>
      <c r="M9" s="136">
        <f>L9/K9</f>
        <v>1</v>
      </c>
      <c r="N9" s="146">
        <f>SUM(N8)</f>
        <v>306</v>
      </c>
      <c r="O9" s="146">
        <f>SUM(O8)</f>
        <v>1478.1580000000001</v>
      </c>
      <c r="P9" s="136">
        <f>O9/N9</f>
        <v>4.8305816993464052</v>
      </c>
      <c r="Q9" s="237">
        <f>SUM(Q8)</f>
        <v>1526.62</v>
      </c>
      <c r="R9" s="237">
        <f>SUM(R8)</f>
        <v>491.62</v>
      </c>
      <c r="S9" s="138">
        <f>R9/Q9</f>
        <v>0.32203167782421299</v>
      </c>
      <c r="T9" s="152">
        <f>SUM(T8)</f>
        <v>436.7</v>
      </c>
      <c r="U9" s="152">
        <f>SUM(U8)</f>
        <v>436.74</v>
      </c>
      <c r="V9" s="138">
        <f>U9/T9</f>
        <v>1.0000915960613694</v>
      </c>
      <c r="W9" s="151">
        <f>SUM(W8)</f>
        <v>15</v>
      </c>
      <c r="X9" s="151">
        <f>SUM(X8)</f>
        <v>14.7</v>
      </c>
      <c r="Y9" s="335">
        <f>X9/W9</f>
        <v>0.98</v>
      </c>
      <c r="Z9" s="151">
        <f>SUM(Z8)</f>
        <v>300</v>
      </c>
      <c r="AA9" s="151">
        <f>SUM(AA8)</f>
        <v>22.9</v>
      </c>
      <c r="AB9" s="338">
        <f>AA9/Z9</f>
        <v>7.6333333333333322E-2</v>
      </c>
      <c r="AC9" s="152">
        <f>SUM(AC8)</f>
        <v>310</v>
      </c>
      <c r="AD9" s="152">
        <f>SUM(AD8)</f>
        <v>366.6</v>
      </c>
      <c r="AE9" s="338">
        <f t="shared" ref="AE9:AE18" si="0">AD9/AC9</f>
        <v>1.1825806451612904</v>
      </c>
      <c r="AF9" s="152">
        <f>SUM(AF8)</f>
        <v>300</v>
      </c>
      <c r="AG9" s="150"/>
      <c r="AH9" s="150"/>
      <c r="AI9" s="154">
        <f>SUM(AI8)</f>
        <v>1130.5</v>
      </c>
      <c r="AJ9" s="150"/>
      <c r="AK9" s="150"/>
      <c r="AL9" s="154">
        <f>SUM(AL8)</f>
        <v>1074</v>
      </c>
      <c r="AM9" s="150"/>
      <c r="AN9" s="150"/>
      <c r="AO9" s="251">
        <f>SUM(AO8)</f>
        <v>3833.8</v>
      </c>
      <c r="AP9" s="237"/>
      <c r="AQ9" s="150"/>
      <c r="AR9" s="404"/>
    </row>
    <row r="10" spans="1:44" ht="18.75" hidden="1" customHeight="1" x14ac:dyDescent="0.25">
      <c r="A10" s="410" t="s">
        <v>272</v>
      </c>
      <c r="B10" s="411"/>
      <c r="C10" s="412"/>
      <c r="D10" s="204" t="s">
        <v>41</v>
      </c>
      <c r="E10" s="157"/>
      <c r="F10" s="157"/>
      <c r="G10" s="158"/>
      <c r="H10" s="159"/>
      <c r="I10" s="157"/>
      <c r="J10" s="160"/>
      <c r="K10" s="236"/>
      <c r="L10" s="209"/>
      <c r="M10" s="160"/>
      <c r="N10" s="157"/>
      <c r="O10" s="157"/>
      <c r="P10" s="136" t="e">
        <f t="shared" ref="P10:P18" si="1">O10/N10</f>
        <v>#DIV/0!</v>
      </c>
      <c r="Q10" s="236"/>
      <c r="R10" s="236"/>
      <c r="S10" s="138" t="e">
        <f t="shared" ref="S10:S18" si="2">R10/Q10</f>
        <v>#DIV/0!</v>
      </c>
      <c r="T10" s="157"/>
      <c r="U10" s="157"/>
      <c r="V10" s="138" t="e">
        <f t="shared" ref="V10:V18" si="3">U10/T10</f>
        <v>#DIV/0!</v>
      </c>
      <c r="W10" s="157"/>
      <c r="X10" s="157"/>
      <c r="Y10" s="160"/>
      <c r="Z10" s="157"/>
      <c r="AA10" s="162"/>
      <c r="AB10" s="338" t="e">
        <f t="shared" ref="AB10:AB18" si="4">AA10/Z10</f>
        <v>#DIV/0!</v>
      </c>
      <c r="AC10" s="161"/>
      <c r="AD10" s="160"/>
      <c r="AE10" s="338" t="e">
        <f t="shared" si="0"/>
        <v>#DIV/0!</v>
      </c>
      <c r="AF10" s="161"/>
      <c r="AG10" s="160"/>
      <c r="AH10" s="160"/>
      <c r="AI10" s="163"/>
      <c r="AJ10" s="160"/>
      <c r="AK10" s="160"/>
      <c r="AL10" s="163"/>
      <c r="AM10" s="160"/>
      <c r="AN10" s="160"/>
      <c r="AO10" s="252"/>
      <c r="AP10" s="236"/>
      <c r="AQ10" s="160"/>
      <c r="AR10" s="403"/>
    </row>
    <row r="11" spans="1:44" ht="28.5" hidden="1" customHeight="1" x14ac:dyDescent="0.25">
      <c r="A11" s="413"/>
      <c r="B11" s="414"/>
      <c r="C11" s="415"/>
      <c r="D11" s="205" t="s">
        <v>43</v>
      </c>
      <c r="E11" s="152"/>
      <c r="F11" s="151"/>
      <c r="G11" s="143"/>
      <c r="H11" s="156"/>
      <c r="I11" s="151"/>
      <c r="J11" s="150"/>
      <c r="K11" s="237"/>
      <c r="L11" s="238"/>
      <c r="M11" s="150"/>
      <c r="N11" s="151"/>
      <c r="O11" s="151"/>
      <c r="P11" s="136" t="e">
        <f t="shared" si="1"/>
        <v>#DIV/0!</v>
      </c>
      <c r="Q11" s="237"/>
      <c r="R11" s="237"/>
      <c r="S11" s="138" t="e">
        <f t="shared" si="2"/>
        <v>#DIV/0!</v>
      </c>
      <c r="T11" s="151"/>
      <c r="U11" s="151"/>
      <c r="V11" s="138" t="e">
        <f t="shared" si="3"/>
        <v>#DIV/0!</v>
      </c>
      <c r="W11" s="151"/>
      <c r="X11" s="151"/>
      <c r="Y11" s="150"/>
      <c r="Z11" s="151"/>
      <c r="AA11" s="153"/>
      <c r="AB11" s="338" t="e">
        <f t="shared" si="4"/>
        <v>#DIV/0!</v>
      </c>
      <c r="AC11" s="152"/>
      <c r="AD11" s="150"/>
      <c r="AE11" s="338" t="e">
        <f t="shared" si="0"/>
        <v>#DIV/0!</v>
      </c>
      <c r="AF11" s="152"/>
      <c r="AG11" s="150"/>
      <c r="AH11" s="150"/>
      <c r="AI11" s="154"/>
      <c r="AJ11" s="150"/>
      <c r="AK11" s="150"/>
      <c r="AL11" s="154"/>
      <c r="AM11" s="150"/>
      <c r="AN11" s="150"/>
      <c r="AO11" s="251"/>
      <c r="AP11" s="237"/>
      <c r="AQ11" s="150"/>
      <c r="AR11" s="416"/>
    </row>
    <row r="12" spans="1:44" ht="18" customHeight="1" thickBot="1" x14ac:dyDescent="0.3">
      <c r="A12" s="431" t="s">
        <v>36</v>
      </c>
      <c r="B12" s="432"/>
      <c r="C12" s="433"/>
      <c r="D12" s="206"/>
      <c r="E12" s="152"/>
      <c r="F12" s="151"/>
      <c r="G12" s="143"/>
      <c r="H12" s="156"/>
      <c r="I12" s="151"/>
      <c r="J12" s="150"/>
      <c r="K12" s="237"/>
      <c r="L12" s="238"/>
      <c r="M12" s="150"/>
      <c r="N12" s="151"/>
      <c r="O12" s="151"/>
      <c r="P12" s="136"/>
      <c r="Q12" s="237"/>
      <c r="R12" s="237"/>
      <c r="S12" s="138"/>
      <c r="T12" s="151"/>
      <c r="U12" s="151"/>
      <c r="V12" s="138"/>
      <c r="W12" s="151"/>
      <c r="X12" s="151"/>
      <c r="Y12" s="150"/>
      <c r="Z12" s="151"/>
      <c r="AA12" s="153"/>
      <c r="AB12" s="338"/>
      <c r="AC12" s="152"/>
      <c r="AD12" s="150"/>
      <c r="AE12" s="338"/>
      <c r="AF12" s="152"/>
      <c r="AG12" s="150"/>
      <c r="AH12" s="150"/>
      <c r="AI12" s="154"/>
      <c r="AJ12" s="150"/>
      <c r="AK12" s="150"/>
      <c r="AL12" s="154"/>
      <c r="AM12" s="150"/>
      <c r="AN12" s="150"/>
      <c r="AO12" s="253"/>
      <c r="AP12" s="237"/>
      <c r="AQ12" s="150"/>
      <c r="AR12" s="416"/>
    </row>
    <row r="13" spans="1:44" ht="34.9" hidden="1" customHeight="1" x14ac:dyDescent="0.25">
      <c r="A13" s="420" t="s">
        <v>273</v>
      </c>
      <c r="B13" s="420"/>
      <c r="C13" s="421"/>
      <c r="D13" s="204" t="s">
        <v>41</v>
      </c>
      <c r="E13" s="152"/>
      <c r="F13" s="151"/>
      <c r="G13" s="143"/>
      <c r="H13" s="156"/>
      <c r="I13" s="151"/>
      <c r="J13" s="150"/>
      <c r="K13" s="237"/>
      <c r="L13" s="238"/>
      <c r="M13" s="150"/>
      <c r="N13" s="151"/>
      <c r="O13" s="151"/>
      <c r="P13" s="136" t="e">
        <f t="shared" si="1"/>
        <v>#DIV/0!</v>
      </c>
      <c r="Q13" s="237"/>
      <c r="R13" s="237"/>
      <c r="S13" s="138" t="e">
        <f t="shared" si="2"/>
        <v>#DIV/0!</v>
      </c>
      <c r="T13" s="151"/>
      <c r="U13" s="151"/>
      <c r="V13" s="138" t="e">
        <f t="shared" si="3"/>
        <v>#DIV/0!</v>
      </c>
      <c r="W13" s="151"/>
      <c r="X13" s="151"/>
      <c r="Y13" s="150"/>
      <c r="Z13" s="151"/>
      <c r="AA13" s="153"/>
      <c r="AB13" s="338" t="e">
        <f t="shared" si="4"/>
        <v>#DIV/0!</v>
      </c>
      <c r="AC13" s="152"/>
      <c r="AD13" s="150"/>
      <c r="AE13" s="338" t="e">
        <f t="shared" si="0"/>
        <v>#DIV/0!</v>
      </c>
      <c r="AF13" s="152"/>
      <c r="AG13" s="150"/>
      <c r="AH13" s="150"/>
      <c r="AI13" s="154"/>
      <c r="AJ13" s="150"/>
      <c r="AK13" s="150"/>
      <c r="AL13" s="154"/>
      <c r="AM13" s="150"/>
      <c r="AN13" s="150"/>
      <c r="AO13" s="253"/>
      <c r="AP13" s="237"/>
      <c r="AQ13" s="150"/>
      <c r="AR13" s="416"/>
    </row>
    <row r="14" spans="1:44" ht="34.9" hidden="1" customHeight="1" x14ac:dyDescent="0.25">
      <c r="A14" s="423"/>
      <c r="B14" s="423"/>
      <c r="C14" s="424"/>
      <c r="D14" s="205" t="s">
        <v>43</v>
      </c>
      <c r="E14" s="152"/>
      <c r="F14" s="151"/>
      <c r="G14" s="143"/>
      <c r="H14" s="156"/>
      <c r="I14" s="151"/>
      <c r="J14" s="150"/>
      <c r="K14" s="237"/>
      <c r="L14" s="238"/>
      <c r="M14" s="150"/>
      <c r="N14" s="151"/>
      <c r="O14" s="151"/>
      <c r="P14" s="136" t="e">
        <f t="shared" si="1"/>
        <v>#DIV/0!</v>
      </c>
      <c r="Q14" s="237"/>
      <c r="R14" s="237"/>
      <c r="S14" s="138" t="e">
        <f t="shared" si="2"/>
        <v>#DIV/0!</v>
      </c>
      <c r="T14" s="151"/>
      <c r="U14" s="151"/>
      <c r="V14" s="138" t="e">
        <f t="shared" si="3"/>
        <v>#DIV/0!</v>
      </c>
      <c r="W14" s="151"/>
      <c r="X14" s="151"/>
      <c r="Y14" s="150"/>
      <c r="Z14" s="151"/>
      <c r="AA14" s="153"/>
      <c r="AB14" s="338" t="e">
        <f t="shared" si="4"/>
        <v>#DIV/0!</v>
      </c>
      <c r="AC14" s="152"/>
      <c r="AD14" s="150"/>
      <c r="AE14" s="338" t="e">
        <f t="shared" si="0"/>
        <v>#DIV/0!</v>
      </c>
      <c r="AF14" s="152"/>
      <c r="AG14" s="150"/>
      <c r="AH14" s="150"/>
      <c r="AI14" s="154"/>
      <c r="AJ14" s="150"/>
      <c r="AK14" s="150"/>
      <c r="AL14" s="154"/>
      <c r="AM14" s="150"/>
      <c r="AN14" s="150"/>
      <c r="AO14" s="253"/>
      <c r="AP14" s="237"/>
      <c r="AQ14" s="150"/>
      <c r="AR14" s="416"/>
    </row>
    <row r="15" spans="1:44" ht="34.9" hidden="1" customHeight="1" x14ac:dyDescent="0.25">
      <c r="A15" s="420" t="s">
        <v>275</v>
      </c>
      <c r="B15" s="439"/>
      <c r="C15" s="440"/>
      <c r="D15" s="204" t="s">
        <v>41</v>
      </c>
      <c r="E15" s="152"/>
      <c r="F15" s="151"/>
      <c r="G15" s="143"/>
      <c r="H15" s="156"/>
      <c r="I15" s="151"/>
      <c r="J15" s="150"/>
      <c r="K15" s="237"/>
      <c r="L15" s="238"/>
      <c r="M15" s="150"/>
      <c r="N15" s="151"/>
      <c r="O15" s="151"/>
      <c r="P15" s="136" t="e">
        <f t="shared" si="1"/>
        <v>#DIV/0!</v>
      </c>
      <c r="Q15" s="237"/>
      <c r="R15" s="237"/>
      <c r="S15" s="138" t="e">
        <f t="shared" si="2"/>
        <v>#DIV/0!</v>
      </c>
      <c r="T15" s="151"/>
      <c r="U15" s="151"/>
      <c r="V15" s="138" t="e">
        <f t="shared" si="3"/>
        <v>#DIV/0!</v>
      </c>
      <c r="W15" s="151"/>
      <c r="X15" s="151"/>
      <c r="Y15" s="150"/>
      <c r="Z15" s="151"/>
      <c r="AA15" s="153"/>
      <c r="AB15" s="338" t="e">
        <f t="shared" si="4"/>
        <v>#DIV/0!</v>
      </c>
      <c r="AC15" s="152"/>
      <c r="AD15" s="150"/>
      <c r="AE15" s="338" t="e">
        <f t="shared" si="0"/>
        <v>#DIV/0!</v>
      </c>
      <c r="AF15" s="152"/>
      <c r="AG15" s="150"/>
      <c r="AH15" s="150"/>
      <c r="AI15" s="154"/>
      <c r="AJ15" s="150"/>
      <c r="AK15" s="150"/>
      <c r="AL15" s="154"/>
      <c r="AM15" s="150"/>
      <c r="AN15" s="150"/>
      <c r="AO15" s="253"/>
      <c r="AP15" s="237"/>
      <c r="AQ15" s="150"/>
      <c r="AR15" s="416"/>
    </row>
    <row r="16" spans="1:44" ht="34.9" hidden="1" customHeight="1" x14ac:dyDescent="0.25">
      <c r="A16" s="441"/>
      <c r="B16" s="441"/>
      <c r="C16" s="442"/>
      <c r="D16" s="205" t="s">
        <v>43</v>
      </c>
      <c r="E16" s="152"/>
      <c r="F16" s="151"/>
      <c r="G16" s="143"/>
      <c r="H16" s="156"/>
      <c r="I16" s="151"/>
      <c r="J16" s="150"/>
      <c r="K16" s="237"/>
      <c r="L16" s="238"/>
      <c r="M16" s="150"/>
      <c r="N16" s="151"/>
      <c r="O16" s="151"/>
      <c r="P16" s="136" t="e">
        <f t="shared" si="1"/>
        <v>#DIV/0!</v>
      </c>
      <c r="Q16" s="237"/>
      <c r="R16" s="237"/>
      <c r="S16" s="138" t="e">
        <f t="shared" si="2"/>
        <v>#DIV/0!</v>
      </c>
      <c r="T16" s="151"/>
      <c r="U16" s="151"/>
      <c r="V16" s="138" t="e">
        <f t="shared" si="3"/>
        <v>#DIV/0!</v>
      </c>
      <c r="W16" s="151"/>
      <c r="X16" s="151"/>
      <c r="Y16" s="150"/>
      <c r="Z16" s="151"/>
      <c r="AA16" s="153"/>
      <c r="AB16" s="338" t="e">
        <f t="shared" si="4"/>
        <v>#DIV/0!</v>
      </c>
      <c r="AC16" s="152"/>
      <c r="AD16" s="150"/>
      <c r="AE16" s="338" t="e">
        <f t="shared" si="0"/>
        <v>#DIV/0!</v>
      </c>
      <c r="AF16" s="152"/>
      <c r="AG16" s="150"/>
      <c r="AH16" s="150"/>
      <c r="AI16" s="154"/>
      <c r="AJ16" s="150"/>
      <c r="AK16" s="150"/>
      <c r="AL16" s="154"/>
      <c r="AM16" s="150"/>
      <c r="AN16" s="150"/>
      <c r="AO16" s="253"/>
      <c r="AP16" s="237"/>
      <c r="AQ16" s="150"/>
      <c r="AR16" s="416"/>
    </row>
    <row r="17" spans="1:44" ht="24" customHeight="1" thickBot="1" x14ac:dyDescent="0.3">
      <c r="A17" s="419" t="s">
        <v>271</v>
      </c>
      <c r="B17" s="411"/>
      <c r="C17" s="412"/>
      <c r="D17" s="204" t="s">
        <v>41</v>
      </c>
      <c r="E17" s="161">
        <f>SUM(E24+E38)</f>
        <v>9917.52</v>
      </c>
      <c r="F17" s="161">
        <f>SUM(F24+F38)</f>
        <v>3495.6111000000001</v>
      </c>
      <c r="G17" s="320">
        <f>F17/E17</f>
        <v>0.3524682682767466</v>
      </c>
      <c r="H17" s="159">
        <f>SUM(H24+H38)</f>
        <v>346.1</v>
      </c>
      <c r="I17" s="159">
        <f>SUM(I24+I38)</f>
        <v>346.09309999999999</v>
      </c>
      <c r="J17" s="319">
        <f>I17/H17</f>
        <v>0.99998006356544344</v>
      </c>
      <c r="K17" s="236">
        <f>SUM(K24+K28)</f>
        <v>338.8</v>
      </c>
      <c r="L17" s="236">
        <f>SUM(L24+L28)</f>
        <v>338.8</v>
      </c>
      <c r="M17" s="160"/>
      <c r="N17" s="157">
        <f>SUM(N24+N28)</f>
        <v>306</v>
      </c>
      <c r="O17" s="157">
        <f>SUM(O24+O28)</f>
        <v>1478.1580000000001</v>
      </c>
      <c r="P17" s="136">
        <f t="shared" si="1"/>
        <v>4.8305816993464052</v>
      </c>
      <c r="Q17" s="236">
        <f>SUM(Q24+Q28)</f>
        <v>1526.62</v>
      </c>
      <c r="R17" s="236">
        <f>SUM(R24+R28)</f>
        <v>491.62</v>
      </c>
      <c r="S17" s="138">
        <f t="shared" si="2"/>
        <v>0.32203167782421299</v>
      </c>
      <c r="T17" s="157">
        <f>SUM(T24+T28)</f>
        <v>436.7</v>
      </c>
      <c r="U17" s="157">
        <f>SUM(U24+U28)</f>
        <v>436.74</v>
      </c>
      <c r="V17" s="138">
        <f t="shared" si="3"/>
        <v>1.0000915960613694</v>
      </c>
      <c r="W17" s="157">
        <f>SUM(W24+W28)</f>
        <v>15</v>
      </c>
      <c r="X17" s="157">
        <f>SUM(X24+X28)</f>
        <v>14.7</v>
      </c>
      <c r="Y17" s="319">
        <f>X17/W17</f>
        <v>0.98</v>
      </c>
      <c r="Z17" s="157">
        <f>SUM(Z24+Z28)</f>
        <v>300</v>
      </c>
      <c r="AA17" s="157">
        <f>SUM(AA24+AA28)</f>
        <v>22.9</v>
      </c>
      <c r="AB17" s="338">
        <f t="shared" si="4"/>
        <v>7.6333333333333322E-2</v>
      </c>
      <c r="AC17" s="161">
        <f>SUM(AC24+AC28)</f>
        <v>310</v>
      </c>
      <c r="AD17" s="161">
        <f>SUM(AD24+AD28)</f>
        <v>366.6</v>
      </c>
      <c r="AE17" s="338">
        <f t="shared" si="0"/>
        <v>1.1825806451612904</v>
      </c>
      <c r="AF17" s="161">
        <f>SUM(AF24+AF28)</f>
        <v>300</v>
      </c>
      <c r="AG17" s="160"/>
      <c r="AH17" s="160"/>
      <c r="AI17" s="163">
        <f>SUM(AI24+AI28)</f>
        <v>1130.5</v>
      </c>
      <c r="AJ17" s="160"/>
      <c r="AK17" s="160"/>
      <c r="AL17" s="163">
        <f>SUM(AL24+AL28)</f>
        <v>1074</v>
      </c>
      <c r="AM17" s="160"/>
      <c r="AN17" s="160"/>
      <c r="AO17" s="209">
        <f>SUM(AO24+AO28)</f>
        <v>3833.8</v>
      </c>
      <c r="AP17" s="236"/>
      <c r="AQ17" s="160"/>
      <c r="AR17" s="416"/>
    </row>
    <row r="18" spans="1:44" ht="28.5" customHeight="1" x14ac:dyDescent="0.25">
      <c r="A18" s="428"/>
      <c r="B18" s="414"/>
      <c r="C18" s="415"/>
      <c r="D18" s="207" t="s">
        <v>43</v>
      </c>
      <c r="E18" s="152">
        <f>SUM(H18+K18+N18+Q18+T18+W18+Z18+AC18+AF18+AI18+AL18+AO18)</f>
        <v>9917.52</v>
      </c>
      <c r="F18" s="152">
        <f>SUM(I18+L18+O18+R18+U18+X18+AA18+AD18+AG18+AJ18+AM18+AP18)</f>
        <v>3495.6111000000001</v>
      </c>
      <c r="G18" s="316">
        <f>G17</f>
        <v>0.3524682682767466</v>
      </c>
      <c r="H18" s="156">
        <f>H17</f>
        <v>346.1</v>
      </c>
      <c r="I18" s="156">
        <f>I17</f>
        <v>346.09309999999999</v>
      </c>
      <c r="J18" s="314">
        <f>J17</f>
        <v>0.99998006356544344</v>
      </c>
      <c r="K18" s="237">
        <f>SUM(K17)</f>
        <v>338.8</v>
      </c>
      <c r="L18" s="237">
        <f>SUM(L17)</f>
        <v>338.8</v>
      </c>
      <c r="M18" s="150"/>
      <c r="N18" s="151">
        <f>SUM(N17)</f>
        <v>306</v>
      </c>
      <c r="O18" s="151">
        <f>SUM(O17)</f>
        <v>1478.1580000000001</v>
      </c>
      <c r="P18" s="136">
        <f t="shared" si="1"/>
        <v>4.8305816993464052</v>
      </c>
      <c r="Q18" s="237">
        <f>SUM(Q17)</f>
        <v>1526.62</v>
      </c>
      <c r="R18" s="237">
        <f>SUM(R17)</f>
        <v>491.62</v>
      </c>
      <c r="S18" s="138">
        <f t="shared" si="2"/>
        <v>0.32203167782421299</v>
      </c>
      <c r="T18" s="151">
        <f>SUM(T17)</f>
        <v>436.7</v>
      </c>
      <c r="U18" s="151">
        <f>SUM(U17)</f>
        <v>436.74</v>
      </c>
      <c r="V18" s="138">
        <f t="shared" si="3"/>
        <v>1.0000915960613694</v>
      </c>
      <c r="W18" s="151">
        <f>SUM(W17)</f>
        <v>15</v>
      </c>
      <c r="X18" s="151">
        <f>SUM(X17)</f>
        <v>14.7</v>
      </c>
      <c r="Y18" s="319">
        <f>X18/W18</f>
        <v>0.98</v>
      </c>
      <c r="Z18" s="151">
        <f>SUM(Z17)</f>
        <v>300</v>
      </c>
      <c r="AA18" s="151">
        <f>SUM(AA17)</f>
        <v>22.9</v>
      </c>
      <c r="AB18" s="338">
        <f t="shared" si="4"/>
        <v>7.6333333333333322E-2</v>
      </c>
      <c r="AC18" s="152">
        <f>SUM(AC17)</f>
        <v>310</v>
      </c>
      <c r="AD18" s="152">
        <f>SUM(AD17)</f>
        <v>366.6</v>
      </c>
      <c r="AE18" s="338">
        <f t="shared" si="0"/>
        <v>1.1825806451612904</v>
      </c>
      <c r="AF18" s="152">
        <f>SUM(AF17)</f>
        <v>300</v>
      </c>
      <c r="AG18" s="150"/>
      <c r="AH18" s="150"/>
      <c r="AI18" s="154">
        <f>SUM(AI17)</f>
        <v>1130.5</v>
      </c>
      <c r="AJ18" s="150"/>
      <c r="AK18" s="150"/>
      <c r="AL18" s="154">
        <f>SUM(AL17)</f>
        <v>1074</v>
      </c>
      <c r="AM18" s="150"/>
      <c r="AN18" s="150"/>
      <c r="AO18" s="254">
        <f>SUM(AO17)</f>
        <v>3833.8</v>
      </c>
      <c r="AP18" s="237"/>
      <c r="AQ18" s="150"/>
      <c r="AR18" s="416"/>
    </row>
    <row r="19" spans="1:44" ht="37.15" customHeight="1" x14ac:dyDescent="0.25">
      <c r="A19" s="419" t="s">
        <v>269</v>
      </c>
      <c r="B19" s="420"/>
      <c r="C19" s="421"/>
      <c r="D19" s="204" t="s">
        <v>41</v>
      </c>
      <c r="E19" s="161">
        <f>SUM(E41)</f>
        <v>38757.800000000003</v>
      </c>
      <c r="F19" s="157">
        <f>SUM(F41)</f>
        <v>21986.588999999996</v>
      </c>
      <c r="G19" s="320">
        <f>F19/E19</f>
        <v>0.567281656853588</v>
      </c>
      <c r="H19" s="159" t="s">
        <v>270</v>
      </c>
      <c r="I19" s="157" t="s">
        <v>270</v>
      </c>
      <c r="J19" s="159" t="s">
        <v>270</v>
      </c>
      <c r="K19" s="236" t="s">
        <v>270</v>
      </c>
      <c r="L19" s="239" t="s">
        <v>270</v>
      </c>
      <c r="M19" s="157" t="s">
        <v>270</v>
      </c>
      <c r="N19" s="159" t="s">
        <v>270</v>
      </c>
      <c r="O19" s="157" t="s">
        <v>270</v>
      </c>
      <c r="P19" s="159" t="s">
        <v>270</v>
      </c>
      <c r="Q19" s="236" t="s">
        <v>270</v>
      </c>
      <c r="R19" s="239" t="s">
        <v>270</v>
      </c>
      <c r="S19" s="157" t="s">
        <v>270</v>
      </c>
      <c r="T19" s="159" t="s">
        <v>270</v>
      </c>
      <c r="U19" s="157" t="s">
        <v>270</v>
      </c>
      <c r="V19" s="159" t="s">
        <v>270</v>
      </c>
      <c r="W19" s="157" t="s">
        <v>270</v>
      </c>
      <c r="X19" s="159" t="s">
        <v>270</v>
      </c>
      <c r="Y19" s="157" t="s">
        <v>270</v>
      </c>
      <c r="Z19" s="159" t="s">
        <v>270</v>
      </c>
      <c r="AA19" s="157" t="s">
        <v>270</v>
      </c>
      <c r="AB19" s="159" t="s">
        <v>270</v>
      </c>
      <c r="AC19" s="157" t="s">
        <v>270</v>
      </c>
      <c r="AD19" s="159" t="s">
        <v>270</v>
      </c>
      <c r="AE19" s="157" t="s">
        <v>270</v>
      </c>
      <c r="AF19" s="159" t="s">
        <v>270</v>
      </c>
      <c r="AG19" s="157" t="s">
        <v>270</v>
      </c>
      <c r="AH19" s="159" t="s">
        <v>270</v>
      </c>
      <c r="AI19" s="157" t="s">
        <v>270</v>
      </c>
      <c r="AJ19" s="159" t="s">
        <v>270</v>
      </c>
      <c r="AK19" s="157" t="s">
        <v>270</v>
      </c>
      <c r="AL19" s="159" t="s">
        <v>270</v>
      </c>
      <c r="AM19" s="157" t="s">
        <v>270</v>
      </c>
      <c r="AN19" s="159" t="s">
        <v>270</v>
      </c>
      <c r="AO19" s="236" t="s">
        <v>270</v>
      </c>
      <c r="AP19" s="239" t="s">
        <v>270</v>
      </c>
      <c r="AQ19" s="157" t="s">
        <v>270</v>
      </c>
      <c r="AR19" s="203"/>
    </row>
    <row r="20" spans="1:44" ht="37.15" customHeight="1" x14ac:dyDescent="0.25">
      <c r="A20" s="422"/>
      <c r="B20" s="423"/>
      <c r="C20" s="424"/>
      <c r="D20" s="207" t="s">
        <v>43</v>
      </c>
      <c r="E20" s="152">
        <f>SUM(E19)</f>
        <v>38757.800000000003</v>
      </c>
      <c r="F20" s="151">
        <f>SUM(F19)</f>
        <v>21986.588999999996</v>
      </c>
      <c r="G20" s="320">
        <f>F20/E20</f>
        <v>0.567281656853588</v>
      </c>
      <c r="H20" s="159" t="s">
        <v>270</v>
      </c>
      <c r="I20" s="157" t="s">
        <v>270</v>
      </c>
      <c r="J20" s="159" t="s">
        <v>270</v>
      </c>
      <c r="K20" s="236" t="s">
        <v>270</v>
      </c>
      <c r="L20" s="239" t="s">
        <v>270</v>
      </c>
      <c r="M20" s="157" t="s">
        <v>270</v>
      </c>
      <c r="N20" s="159" t="s">
        <v>270</v>
      </c>
      <c r="O20" s="157" t="s">
        <v>270</v>
      </c>
      <c r="P20" s="159" t="s">
        <v>270</v>
      </c>
      <c r="Q20" s="236" t="s">
        <v>270</v>
      </c>
      <c r="R20" s="239" t="s">
        <v>270</v>
      </c>
      <c r="S20" s="157" t="s">
        <v>270</v>
      </c>
      <c r="T20" s="159" t="s">
        <v>270</v>
      </c>
      <c r="U20" s="157" t="s">
        <v>270</v>
      </c>
      <c r="V20" s="159" t="s">
        <v>270</v>
      </c>
      <c r="W20" s="157" t="s">
        <v>270</v>
      </c>
      <c r="X20" s="159" t="s">
        <v>270</v>
      </c>
      <c r="Y20" s="157" t="s">
        <v>270</v>
      </c>
      <c r="Z20" s="159" t="s">
        <v>270</v>
      </c>
      <c r="AA20" s="157" t="s">
        <v>270</v>
      </c>
      <c r="AB20" s="159" t="s">
        <v>270</v>
      </c>
      <c r="AC20" s="157" t="s">
        <v>270</v>
      </c>
      <c r="AD20" s="159" t="s">
        <v>270</v>
      </c>
      <c r="AE20" s="157" t="s">
        <v>270</v>
      </c>
      <c r="AF20" s="159" t="s">
        <v>270</v>
      </c>
      <c r="AG20" s="157" t="s">
        <v>270</v>
      </c>
      <c r="AH20" s="159" t="s">
        <v>270</v>
      </c>
      <c r="AI20" s="157" t="s">
        <v>270</v>
      </c>
      <c r="AJ20" s="159" t="s">
        <v>270</v>
      </c>
      <c r="AK20" s="157" t="s">
        <v>270</v>
      </c>
      <c r="AL20" s="159" t="s">
        <v>270</v>
      </c>
      <c r="AM20" s="157" t="s">
        <v>270</v>
      </c>
      <c r="AN20" s="159" t="s">
        <v>270</v>
      </c>
      <c r="AO20" s="236" t="s">
        <v>270</v>
      </c>
      <c r="AP20" s="239" t="s">
        <v>270</v>
      </c>
      <c r="AQ20" s="157" t="s">
        <v>270</v>
      </c>
      <c r="AR20" s="203"/>
    </row>
    <row r="21" spans="1:44" s="110" customFormat="1" ht="15.75" x14ac:dyDescent="0.25">
      <c r="A21" s="396" t="s">
        <v>281</v>
      </c>
      <c r="B21" s="397"/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7"/>
      <c r="R21" s="397"/>
      <c r="S21" s="397"/>
      <c r="T21" s="397"/>
      <c r="U21" s="397"/>
      <c r="V21" s="397"/>
      <c r="W21" s="397"/>
      <c r="X21" s="397"/>
      <c r="Y21" s="397"/>
      <c r="Z21" s="397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7"/>
      <c r="AM21" s="397"/>
      <c r="AN21" s="397"/>
      <c r="AO21" s="397"/>
      <c r="AP21" s="397"/>
      <c r="AQ21" s="397"/>
      <c r="AR21" s="398"/>
    </row>
    <row r="22" spans="1:44" s="220" customFormat="1" ht="18.75" customHeight="1" x14ac:dyDescent="0.25">
      <c r="A22" s="390" t="s">
        <v>1</v>
      </c>
      <c r="B22" s="392" t="s">
        <v>282</v>
      </c>
      <c r="C22" s="417" t="s">
        <v>312</v>
      </c>
      <c r="D22" s="266" t="s">
        <v>41</v>
      </c>
      <c r="E22" s="271">
        <f>SUM(H22+K22+N22+Q22+T22+W22+Z22+AC22+AF22+AI22+AL22+AO22)</f>
        <v>4332</v>
      </c>
      <c r="F22" s="267">
        <f>SUM(I22+L22+O22+R22+U22+X22++AA22+AD22+AG22+AJ22+AM22+AP22)</f>
        <v>1517.2</v>
      </c>
      <c r="G22" s="315">
        <f>F22/E22</f>
        <v>0.35023084025854112</v>
      </c>
      <c r="H22" s="240">
        <f>H23</f>
        <v>345</v>
      </c>
      <c r="I22" s="240">
        <v>345</v>
      </c>
      <c r="J22" s="313">
        <f>I22/H22</f>
        <v>1</v>
      </c>
      <c r="K22" s="240">
        <f>K23</f>
        <v>0</v>
      </c>
      <c r="L22" s="240"/>
      <c r="M22" s="240"/>
      <c r="N22" s="240">
        <v>0</v>
      </c>
      <c r="O22" s="240">
        <f>O23</f>
        <v>1172.2</v>
      </c>
      <c r="P22" s="326"/>
      <c r="Q22" s="240">
        <v>1035</v>
      </c>
      <c r="R22" s="240">
        <v>0</v>
      </c>
      <c r="S22" s="240"/>
      <c r="T22" s="240"/>
      <c r="U22" s="240"/>
      <c r="V22" s="240"/>
      <c r="W22" s="240"/>
      <c r="X22" s="240"/>
      <c r="Y22" s="240"/>
      <c r="Z22" s="240"/>
      <c r="AA22" s="240"/>
      <c r="AB22" s="268"/>
      <c r="AC22" s="240"/>
      <c r="AD22" s="255"/>
      <c r="AE22" s="268"/>
      <c r="AF22" s="240"/>
      <c r="AG22" s="255"/>
      <c r="AH22" s="268"/>
      <c r="AI22" s="269"/>
      <c r="AJ22" s="240"/>
      <c r="AK22" s="240"/>
      <c r="AL22" s="240">
        <v>138</v>
      </c>
      <c r="AM22" s="255"/>
      <c r="AN22" s="268"/>
      <c r="AO22" s="240">
        <v>2814</v>
      </c>
      <c r="AP22" s="255"/>
      <c r="AQ22" s="268"/>
      <c r="AR22" s="394"/>
    </row>
    <row r="23" spans="1:44" ht="173.25" customHeight="1" x14ac:dyDescent="0.25">
      <c r="A23" s="391"/>
      <c r="B23" s="393"/>
      <c r="C23" s="418"/>
      <c r="D23" s="270" t="s">
        <v>43</v>
      </c>
      <c r="E23" s="237">
        <f>SUM(H23+K23+N23+Q23+T23+W23+Z23+AC23+AF23+AI23+AL23+AO23)</f>
        <v>4332</v>
      </c>
      <c r="F23" s="237">
        <f>SUM(I23+L23+O23+R23+U23+X23+AA23+AD23+AG23+AJ23+AM23+AP23)</f>
        <v>1517.2</v>
      </c>
      <c r="G23" s="316">
        <f>G22</f>
        <v>0.35023084025854112</v>
      </c>
      <c r="H23" s="237">
        <v>345</v>
      </c>
      <c r="I23" s="237">
        <v>345</v>
      </c>
      <c r="J23" s="314">
        <f>J22</f>
        <v>1</v>
      </c>
      <c r="K23" s="237">
        <v>0</v>
      </c>
      <c r="L23" s="237"/>
      <c r="M23" s="237"/>
      <c r="N23" s="237">
        <v>0</v>
      </c>
      <c r="O23" s="237">
        <v>1172.2</v>
      </c>
      <c r="P23" s="327"/>
      <c r="Q23" s="237">
        <v>1035</v>
      </c>
      <c r="R23" s="237">
        <v>0</v>
      </c>
      <c r="S23" s="237"/>
      <c r="T23" s="237"/>
      <c r="U23" s="237"/>
      <c r="V23" s="237"/>
      <c r="W23" s="237"/>
      <c r="X23" s="237"/>
      <c r="Y23" s="237"/>
      <c r="Z23" s="237"/>
      <c r="AA23" s="237"/>
      <c r="AB23" s="253"/>
      <c r="AC23" s="237"/>
      <c r="AD23" s="238"/>
      <c r="AE23" s="253"/>
      <c r="AF23" s="237"/>
      <c r="AG23" s="238"/>
      <c r="AH23" s="253"/>
      <c r="AI23" s="237"/>
      <c r="AJ23" s="238"/>
      <c r="AK23" s="253"/>
      <c r="AL23" s="237">
        <v>138</v>
      </c>
      <c r="AM23" s="238"/>
      <c r="AN23" s="253"/>
      <c r="AO23" s="237">
        <v>2814</v>
      </c>
      <c r="AP23" s="238"/>
      <c r="AQ23" s="254"/>
      <c r="AR23" s="395"/>
    </row>
    <row r="24" spans="1:44" s="228" customFormat="1" ht="20.25" customHeight="1" x14ac:dyDescent="0.25">
      <c r="A24" s="429"/>
      <c r="B24" s="401" t="s">
        <v>267</v>
      </c>
      <c r="C24" s="386"/>
      <c r="D24" s="222" t="s">
        <v>41</v>
      </c>
      <c r="E24" s="223">
        <f>SUM(E22)</f>
        <v>4332</v>
      </c>
      <c r="F24" s="223">
        <f>SUM(I24+L24+O24+R24+U24+X24+AA24+AD24+AG24+AJ24+AM24+AP24)</f>
        <v>1517.2</v>
      </c>
      <c r="G24" s="317">
        <f>G22</f>
        <v>0.35023084025854112</v>
      </c>
      <c r="H24" s="223">
        <v>345</v>
      </c>
      <c r="I24" s="223">
        <f>I22</f>
        <v>345</v>
      </c>
      <c r="J24" s="225"/>
      <c r="K24" s="241">
        <f>SUM(K22)</f>
        <v>0</v>
      </c>
      <c r="L24" s="241"/>
      <c r="M24" s="225"/>
      <c r="N24" s="223"/>
      <c r="O24" s="223">
        <f>O23</f>
        <v>1172.2</v>
      </c>
      <c r="P24" s="226"/>
      <c r="Q24" s="241">
        <f>SUM(Q22)</f>
        <v>1035</v>
      </c>
      <c r="R24" s="241"/>
      <c r="S24" s="225"/>
      <c r="T24" s="223"/>
      <c r="U24" s="223"/>
      <c r="V24" s="225"/>
      <c r="W24" s="223"/>
      <c r="X24" s="223"/>
      <c r="Y24" s="225"/>
      <c r="Z24" s="223"/>
      <c r="AA24" s="225"/>
      <c r="AB24" s="226"/>
      <c r="AC24" s="223"/>
      <c r="AD24" s="227"/>
      <c r="AE24" s="226"/>
      <c r="AF24" s="223"/>
      <c r="AG24" s="227"/>
      <c r="AH24" s="226"/>
      <c r="AI24" s="223"/>
      <c r="AJ24" s="227"/>
      <c r="AK24" s="226"/>
      <c r="AL24" s="223">
        <v>138</v>
      </c>
      <c r="AM24" s="227"/>
      <c r="AN24" s="226"/>
      <c r="AO24" s="256">
        <f>SUM(AO22)</f>
        <v>2814</v>
      </c>
      <c r="AP24" s="241"/>
      <c r="AQ24" s="226"/>
      <c r="AR24" s="403"/>
    </row>
    <row r="25" spans="1:44" ht="19.7" customHeight="1" x14ac:dyDescent="0.25">
      <c r="A25" s="430"/>
      <c r="B25" s="402"/>
      <c r="C25" s="387"/>
      <c r="D25" s="201" t="s">
        <v>43</v>
      </c>
      <c r="E25" s="157">
        <f>SUM(E23)</f>
        <v>4332</v>
      </c>
      <c r="F25" s="157">
        <f>F24</f>
        <v>1517.2</v>
      </c>
      <c r="G25" s="318">
        <f>G24</f>
        <v>0.35023084025854112</v>
      </c>
      <c r="H25" s="144">
        <v>345</v>
      </c>
      <c r="I25" s="144">
        <f>I22</f>
        <v>345</v>
      </c>
      <c r="J25" s="145"/>
      <c r="K25" s="235">
        <f>SUM(K24)</f>
        <v>0</v>
      </c>
      <c r="L25" s="235"/>
      <c r="M25" s="145"/>
      <c r="N25" s="144"/>
      <c r="O25" s="144">
        <f>O23</f>
        <v>1172.2</v>
      </c>
      <c r="P25" s="167"/>
      <c r="Q25" s="235">
        <f>SUM(Q24)</f>
        <v>1035</v>
      </c>
      <c r="R25" s="235"/>
      <c r="S25" s="145"/>
      <c r="T25" s="144"/>
      <c r="U25" s="144"/>
      <c r="V25" s="145"/>
      <c r="W25" s="144"/>
      <c r="X25" s="144"/>
      <c r="Y25" s="145"/>
      <c r="Z25" s="144"/>
      <c r="AA25" s="145"/>
      <c r="AB25" s="167"/>
      <c r="AC25" s="144"/>
      <c r="AD25" s="168"/>
      <c r="AE25" s="167"/>
      <c r="AF25" s="144"/>
      <c r="AG25" s="168"/>
      <c r="AH25" s="167"/>
      <c r="AI25" s="144"/>
      <c r="AJ25" s="168"/>
      <c r="AK25" s="167"/>
      <c r="AL25" s="144">
        <v>1318</v>
      </c>
      <c r="AM25" s="168"/>
      <c r="AN25" s="167"/>
      <c r="AO25" s="257">
        <f>SUM(AO24)</f>
        <v>2814</v>
      </c>
      <c r="AP25" s="235"/>
      <c r="AQ25" s="167"/>
      <c r="AR25" s="404"/>
    </row>
    <row r="26" spans="1:44" ht="34.9" hidden="1" customHeight="1" x14ac:dyDescent="0.25">
      <c r="A26" s="290"/>
      <c r="B26" s="291"/>
      <c r="C26" s="292"/>
      <c r="D26" s="202" t="s">
        <v>266</v>
      </c>
      <c r="E26" s="151"/>
      <c r="F26" s="151"/>
      <c r="G26" s="143"/>
      <c r="H26" s="151"/>
      <c r="I26" s="151"/>
      <c r="J26" s="150"/>
      <c r="K26" s="237"/>
      <c r="L26" s="237"/>
      <c r="M26" s="150"/>
      <c r="N26" s="151"/>
      <c r="O26" s="151"/>
      <c r="P26" s="155"/>
      <c r="Q26" s="237"/>
      <c r="R26" s="237"/>
      <c r="S26" s="150"/>
      <c r="T26" s="151"/>
      <c r="U26" s="151"/>
      <c r="V26" s="150"/>
      <c r="W26" s="151"/>
      <c r="X26" s="151"/>
      <c r="Y26" s="150"/>
      <c r="Z26" s="151"/>
      <c r="AA26" s="150"/>
      <c r="AB26" s="155"/>
      <c r="AC26" s="151"/>
      <c r="AD26" s="171"/>
      <c r="AE26" s="155"/>
      <c r="AF26" s="151"/>
      <c r="AG26" s="171"/>
      <c r="AH26" s="155"/>
      <c r="AI26" s="151"/>
      <c r="AJ26" s="171"/>
      <c r="AK26" s="155"/>
      <c r="AL26" s="151"/>
      <c r="AM26" s="171"/>
      <c r="AN26" s="155"/>
      <c r="AO26" s="258"/>
      <c r="AP26" s="237"/>
      <c r="AQ26" s="155"/>
      <c r="AR26" s="289"/>
    </row>
    <row r="27" spans="1:44" ht="15.75" x14ac:dyDescent="0.25">
      <c r="A27" s="396" t="s">
        <v>283</v>
      </c>
      <c r="B27" s="397"/>
      <c r="C27" s="397"/>
      <c r="D27" s="397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8"/>
    </row>
    <row r="28" spans="1:44" s="228" customFormat="1" ht="22.5" customHeight="1" x14ac:dyDescent="0.25">
      <c r="A28" s="399" t="s">
        <v>6</v>
      </c>
      <c r="B28" s="386" t="s">
        <v>284</v>
      </c>
      <c r="C28" s="386"/>
      <c r="D28" s="222" t="s">
        <v>41</v>
      </c>
      <c r="E28" s="223">
        <f>E29</f>
        <v>5585.52</v>
      </c>
      <c r="F28" s="223">
        <f>F29</f>
        <v>1978.4111000000003</v>
      </c>
      <c r="G28" s="317">
        <f>F28/E28</f>
        <v>0.35420356564831923</v>
      </c>
      <c r="H28" s="223">
        <f>H29</f>
        <v>1.1000000000000001</v>
      </c>
      <c r="I28" s="223">
        <f t="shared" ref="I28:AP28" si="5">I29</f>
        <v>1.0931</v>
      </c>
      <c r="J28" s="329">
        <f>I28/H28</f>
        <v>0.99372727272727257</v>
      </c>
      <c r="K28" s="223">
        <f t="shared" si="5"/>
        <v>338.8</v>
      </c>
      <c r="L28" s="223">
        <f t="shared" si="5"/>
        <v>338.8</v>
      </c>
      <c r="M28" s="329">
        <f>L28/K28</f>
        <v>1</v>
      </c>
      <c r="N28" s="223">
        <f t="shared" si="5"/>
        <v>306</v>
      </c>
      <c r="O28" s="223">
        <f t="shared" si="5"/>
        <v>305.95800000000003</v>
      </c>
      <c r="P28" s="225">
        <f>O28/N28</f>
        <v>0.9998627450980393</v>
      </c>
      <c r="Q28" s="223">
        <f t="shared" si="5"/>
        <v>491.62</v>
      </c>
      <c r="R28" s="223">
        <f t="shared" si="5"/>
        <v>491.62</v>
      </c>
      <c r="S28" s="328">
        <f>R28/Q28</f>
        <v>1</v>
      </c>
      <c r="T28" s="223">
        <f t="shared" si="5"/>
        <v>436.7</v>
      </c>
      <c r="U28" s="223">
        <f t="shared" si="5"/>
        <v>436.74</v>
      </c>
      <c r="V28" s="329">
        <f>U28/T28</f>
        <v>1.0000915960613694</v>
      </c>
      <c r="W28" s="223">
        <f t="shared" si="5"/>
        <v>15</v>
      </c>
      <c r="X28" s="223">
        <f t="shared" si="5"/>
        <v>14.7</v>
      </c>
      <c r="Y28" s="328">
        <f>X28/W28</f>
        <v>0.98</v>
      </c>
      <c r="Z28" s="223">
        <f t="shared" si="5"/>
        <v>300</v>
      </c>
      <c r="AA28" s="223">
        <f t="shared" si="5"/>
        <v>22.9</v>
      </c>
      <c r="AB28" s="329">
        <f>AA28/Z28</f>
        <v>7.6333333333333322E-2</v>
      </c>
      <c r="AC28" s="223">
        <f t="shared" si="5"/>
        <v>310</v>
      </c>
      <c r="AD28" s="223">
        <f t="shared" si="5"/>
        <v>366.6</v>
      </c>
      <c r="AE28" s="329">
        <f>AD28/AC28</f>
        <v>1.1825806451612904</v>
      </c>
      <c r="AF28" s="223">
        <f t="shared" si="5"/>
        <v>300</v>
      </c>
      <c r="AG28" s="223">
        <f t="shared" si="5"/>
        <v>0</v>
      </c>
      <c r="AH28" s="223"/>
      <c r="AI28" s="223">
        <f t="shared" si="5"/>
        <v>1130.5</v>
      </c>
      <c r="AJ28" s="223">
        <f t="shared" si="5"/>
        <v>0</v>
      </c>
      <c r="AK28" s="223"/>
      <c r="AL28" s="223">
        <f t="shared" si="5"/>
        <v>936</v>
      </c>
      <c r="AM28" s="223">
        <f t="shared" si="5"/>
        <v>0</v>
      </c>
      <c r="AN28" s="223"/>
      <c r="AO28" s="223">
        <f t="shared" si="5"/>
        <v>1019.8</v>
      </c>
      <c r="AP28" s="223">
        <f t="shared" si="5"/>
        <v>0</v>
      </c>
      <c r="AQ28" s="225"/>
      <c r="AR28" s="394"/>
    </row>
    <row r="29" spans="1:44" ht="87" customHeight="1" x14ac:dyDescent="0.25">
      <c r="A29" s="400"/>
      <c r="B29" s="387"/>
      <c r="C29" s="387"/>
      <c r="D29" s="201" t="s">
        <v>43</v>
      </c>
      <c r="E29" s="144">
        <f>SUM(H29+K29+N29+Q29+T29+W29+Z29+AC29+AF29+AI29+AL29+AO29)</f>
        <v>5585.52</v>
      </c>
      <c r="F29" s="144">
        <f>SUM(I29+L29+O29+R29+U29+X29+AA29+AD29+AG29+AJ29+AM29+AP29)</f>
        <v>1978.4111000000003</v>
      </c>
      <c r="G29" s="320">
        <f>F29/E29</f>
        <v>0.35420356564831923</v>
      </c>
      <c r="H29" s="144">
        <f>H31+H33+H35+H37</f>
        <v>1.1000000000000001</v>
      </c>
      <c r="I29" s="144">
        <f>I31+I33+I35+I37</f>
        <v>1.0931</v>
      </c>
      <c r="J29" s="344">
        <f>I29/H29</f>
        <v>0.99372727272727257</v>
      </c>
      <c r="K29" s="144">
        <f>K31+K33+K35+K37</f>
        <v>338.8</v>
      </c>
      <c r="L29" s="144">
        <f>L31+L33+L35+L37</f>
        <v>338.8</v>
      </c>
      <c r="M29" s="344">
        <f>L29/K29</f>
        <v>1</v>
      </c>
      <c r="N29" s="144">
        <f>N31+N33+N35+N37</f>
        <v>306</v>
      </c>
      <c r="O29" s="144">
        <f>O31+O33+O35+O37</f>
        <v>305.95800000000003</v>
      </c>
      <c r="P29" s="160">
        <f>O29/N29</f>
        <v>0.9998627450980393</v>
      </c>
      <c r="Q29" s="144">
        <f>Q31+Q33+Q35+Q37</f>
        <v>491.62</v>
      </c>
      <c r="R29" s="144">
        <f>R31+R33+R35+R37</f>
        <v>491.62</v>
      </c>
      <c r="S29" s="319">
        <f>R29/Q29</f>
        <v>1</v>
      </c>
      <c r="T29" s="144">
        <f>T31+T33+T35+T37</f>
        <v>436.7</v>
      </c>
      <c r="U29" s="144">
        <f>U31+U33+U35+U37</f>
        <v>436.74</v>
      </c>
      <c r="V29" s="330">
        <f>U29/T29</f>
        <v>1.0000915960613694</v>
      </c>
      <c r="W29" s="144">
        <f>W31+W33+W37+W35</f>
        <v>15</v>
      </c>
      <c r="X29" s="144">
        <f>X31+X33+X35+X37</f>
        <v>14.7</v>
      </c>
      <c r="Y29" s="319">
        <f>X29/W29</f>
        <v>0.98</v>
      </c>
      <c r="Z29" s="144">
        <f>Z31+Z33+Z35+Z37</f>
        <v>300</v>
      </c>
      <c r="AA29" s="144">
        <f>AA31+AA33+AA35+AA37</f>
        <v>22.9</v>
      </c>
      <c r="AB29" s="344">
        <f t="shared" ref="AB29:AB31" si="6">AA29/Z29</f>
        <v>7.6333333333333322E-2</v>
      </c>
      <c r="AC29" s="144">
        <f>AC31+AC33+AC35+AC37</f>
        <v>310</v>
      </c>
      <c r="AD29" s="144">
        <f>AD31+AD33+AD35+AD37</f>
        <v>366.6</v>
      </c>
      <c r="AE29" s="344">
        <f>AD29/AC29</f>
        <v>1.1825806451612904</v>
      </c>
      <c r="AF29" s="144">
        <f>AF31+AF33+AF35+AF37</f>
        <v>300</v>
      </c>
      <c r="AG29" s="144">
        <f>AG31+AG33+AG35+AG37</f>
        <v>0</v>
      </c>
      <c r="AH29" s="144"/>
      <c r="AI29" s="144">
        <f>AI31+AI33+AI35+AI37</f>
        <v>1130.5</v>
      </c>
      <c r="AJ29" s="144">
        <f>AJ31+AJ33+AJ35+AJ37</f>
        <v>0</v>
      </c>
      <c r="AK29" s="144"/>
      <c r="AL29" s="144">
        <f>AL31+AL33+AL35+AL37</f>
        <v>936</v>
      </c>
      <c r="AM29" s="144">
        <f>AM31+AM33+AM35+AM37</f>
        <v>0</v>
      </c>
      <c r="AN29" s="144"/>
      <c r="AO29" s="144">
        <f>AO31+AO33+AO35+AO37</f>
        <v>1019.8</v>
      </c>
      <c r="AP29" s="144">
        <f>AP31+AP33+AP35+AP37</f>
        <v>0</v>
      </c>
      <c r="AQ29" s="145"/>
      <c r="AR29" s="395"/>
    </row>
    <row r="30" spans="1:44" s="220" customFormat="1" ht="22.5" customHeight="1" x14ac:dyDescent="0.25">
      <c r="A30" s="390" t="s">
        <v>263</v>
      </c>
      <c r="B30" s="392" t="s">
        <v>285</v>
      </c>
      <c r="C30" s="386" t="s">
        <v>312</v>
      </c>
      <c r="D30" s="221" t="s">
        <v>41</v>
      </c>
      <c r="E30" s="216">
        <f>H30+K30+N30+Q30+T30+W30+Z30+AC30+AF30+AI30+AL30+AO30</f>
        <v>4895.5200000000004</v>
      </c>
      <c r="F30" s="216">
        <f>SUM(I30+L30+O30+R30+U30+X30+AA30+AD30+AG30+AJ30+AM30+AP30)</f>
        <v>1883.4111000000003</v>
      </c>
      <c r="G30" s="324">
        <f>F30/E30</f>
        <v>0.38472135748602804</v>
      </c>
      <c r="H30" s="216">
        <v>1.1000000000000001</v>
      </c>
      <c r="I30" s="216">
        <v>1.0931</v>
      </c>
      <c r="J30" s="313">
        <v>1</v>
      </c>
      <c r="K30" s="240">
        <v>336.8</v>
      </c>
      <c r="L30" s="240">
        <v>336.8</v>
      </c>
      <c r="M30" s="313">
        <f>L30/K30</f>
        <v>1</v>
      </c>
      <c r="N30" s="216">
        <v>303</v>
      </c>
      <c r="O30" s="216">
        <f>O31</f>
        <v>302.95800000000003</v>
      </c>
      <c r="P30" s="313">
        <f>O30/N30</f>
        <v>0.99986138613861397</v>
      </c>
      <c r="Q30" s="240">
        <v>491.62</v>
      </c>
      <c r="R30" s="240">
        <v>491.62</v>
      </c>
      <c r="S30" s="313">
        <f>R30/Q30</f>
        <v>1</v>
      </c>
      <c r="T30" s="216">
        <v>363.7</v>
      </c>
      <c r="U30" s="216">
        <f>U31</f>
        <v>363.74</v>
      </c>
      <c r="V30" s="313">
        <f>U30/T30</f>
        <v>1.0001099807533682</v>
      </c>
      <c r="W30" s="216">
        <v>6</v>
      </c>
      <c r="X30" s="216">
        <v>5.7</v>
      </c>
      <c r="Y30" s="313">
        <f t="shared" ref="Y30:Y31" si="7">X30/W30</f>
        <v>0.95000000000000007</v>
      </c>
      <c r="Z30" s="216">
        <f>200+100</f>
        <v>300</v>
      </c>
      <c r="AA30" s="336">
        <v>19.899999999999999</v>
      </c>
      <c r="AB30" s="343">
        <f t="shared" si="6"/>
        <v>6.6333333333333327E-2</v>
      </c>
      <c r="AC30" s="219">
        <f>200+100</f>
        <v>300</v>
      </c>
      <c r="AD30" s="336">
        <v>361.6</v>
      </c>
      <c r="AE30" s="343">
        <f t="shared" ref="AE30:AE31" si="8">AD30/AC30</f>
        <v>1.2053333333333334</v>
      </c>
      <c r="AF30" s="219">
        <f>200+100</f>
        <v>300</v>
      </c>
      <c r="AG30" s="229"/>
      <c r="AH30" s="217"/>
      <c r="AI30" s="230">
        <f>530+100+113.5</f>
        <v>743.5</v>
      </c>
      <c r="AJ30" s="229"/>
      <c r="AK30" s="217"/>
      <c r="AL30" s="230">
        <f>530+200</f>
        <v>730</v>
      </c>
      <c r="AM30" s="229"/>
      <c r="AN30" s="217"/>
      <c r="AO30" s="260">
        <f>530+95.5+113.5-13.2+294</f>
        <v>1019.8</v>
      </c>
      <c r="AP30" s="240"/>
      <c r="AQ30" s="217"/>
      <c r="AR30" s="394"/>
    </row>
    <row r="31" spans="1:44" ht="87" customHeight="1" x14ac:dyDescent="0.25">
      <c r="A31" s="391"/>
      <c r="B31" s="393"/>
      <c r="C31" s="387"/>
      <c r="D31" s="201" t="s">
        <v>43</v>
      </c>
      <c r="E31" s="157">
        <f>H31+K31+N31+Q31+T31+W31+Z31+AC31+AF31+AI31+AL31+AO31</f>
        <v>4895.5200000000004</v>
      </c>
      <c r="F31" s="144">
        <f>F30</f>
        <v>1883.4111000000003</v>
      </c>
      <c r="G31" s="320">
        <f>F31/E31</f>
        <v>0.38472135748602804</v>
      </c>
      <c r="H31" s="144">
        <v>1.1000000000000001</v>
      </c>
      <c r="I31" s="157">
        <v>1.0931</v>
      </c>
      <c r="J31" s="319">
        <v>1</v>
      </c>
      <c r="K31" s="235">
        <v>336.8</v>
      </c>
      <c r="L31" s="235">
        <f>L30</f>
        <v>336.8</v>
      </c>
      <c r="M31" s="319">
        <f>L31/K31</f>
        <v>1</v>
      </c>
      <c r="N31" s="144">
        <v>303</v>
      </c>
      <c r="O31" s="144">
        <v>302.95800000000003</v>
      </c>
      <c r="P31" s="319">
        <f>O31/N31</f>
        <v>0.99986138613861397</v>
      </c>
      <c r="Q31" s="235">
        <v>491.62</v>
      </c>
      <c r="R31" s="235">
        <f>R30</f>
        <v>491.62</v>
      </c>
      <c r="S31" s="319">
        <f>R31/Q31</f>
        <v>1</v>
      </c>
      <c r="T31" s="144">
        <v>363.7</v>
      </c>
      <c r="U31" s="144">
        <v>363.74</v>
      </c>
      <c r="V31" s="319">
        <f>U31/T31</f>
        <v>1.0001099807533682</v>
      </c>
      <c r="W31" s="144">
        <v>6</v>
      </c>
      <c r="X31" s="144">
        <v>5.7</v>
      </c>
      <c r="Y31" s="319">
        <f t="shared" si="7"/>
        <v>0.95000000000000007</v>
      </c>
      <c r="Z31" s="157">
        <f>200+100</f>
        <v>300</v>
      </c>
      <c r="AA31" s="337">
        <v>19.899999999999999</v>
      </c>
      <c r="AB31" s="344">
        <f t="shared" si="6"/>
        <v>6.6333333333333327E-2</v>
      </c>
      <c r="AC31" s="161">
        <f>200+100</f>
        <v>300</v>
      </c>
      <c r="AD31" s="342">
        <v>361.6</v>
      </c>
      <c r="AE31" s="344">
        <f t="shared" si="8"/>
        <v>1.2053333333333334</v>
      </c>
      <c r="AF31" s="161">
        <f>200+100</f>
        <v>300</v>
      </c>
      <c r="AG31" s="170"/>
      <c r="AH31" s="145"/>
      <c r="AI31" s="230">
        <f>530+100+113.5</f>
        <v>743.5</v>
      </c>
      <c r="AJ31" s="170"/>
      <c r="AK31" s="145"/>
      <c r="AL31" s="230">
        <f>530+200</f>
        <v>730</v>
      </c>
      <c r="AM31" s="170"/>
      <c r="AN31" s="145"/>
      <c r="AO31" s="260">
        <f>530+95.5+113.5-13.2+294</f>
        <v>1019.8</v>
      </c>
      <c r="AP31" s="235"/>
      <c r="AQ31" s="145"/>
      <c r="AR31" s="395"/>
    </row>
    <row r="32" spans="1:44" s="220" customFormat="1" ht="18.75" customHeight="1" x14ac:dyDescent="0.25">
      <c r="A32" s="390" t="s">
        <v>286</v>
      </c>
      <c r="B32" s="392" t="s">
        <v>287</v>
      </c>
      <c r="C32" s="386" t="s">
        <v>293</v>
      </c>
      <c r="D32" s="221" t="s">
        <v>41</v>
      </c>
      <c r="E32" s="346">
        <f>SUM(H32+K32+N32+Q32+T32+W32+Z32+AC32+AF32+AI32+AL32+AO32)</f>
        <v>140</v>
      </c>
      <c r="F32" s="216">
        <f>SUM(I32+L32+O32+R32+U32+X32+AA32+AD32+AG32+AJ32+AM32+AP32)</f>
        <v>66</v>
      </c>
      <c r="G32" s="324">
        <f t="shared" ref="G32:G33" si="9">F32/E32</f>
        <v>0.47142857142857142</v>
      </c>
      <c r="H32" s="216"/>
      <c r="I32" s="216"/>
      <c r="J32" s="217"/>
      <c r="K32" s="240"/>
      <c r="L32" s="240"/>
      <c r="M32" s="217"/>
      <c r="N32" s="216">
        <f>N33</f>
        <v>0</v>
      </c>
      <c r="O32" s="216"/>
      <c r="P32" s="217"/>
      <c r="Q32" s="240"/>
      <c r="R32" s="240"/>
      <c r="S32" s="217"/>
      <c r="T32" s="216">
        <v>66</v>
      </c>
      <c r="U32" s="216">
        <v>66</v>
      </c>
      <c r="V32" s="217"/>
      <c r="W32" s="216">
        <f>W33</f>
        <v>0</v>
      </c>
      <c r="X32" s="216"/>
      <c r="Y32" s="217"/>
      <c r="Z32" s="216">
        <f>Z33</f>
        <v>0</v>
      </c>
      <c r="AA32" s="229"/>
      <c r="AB32" s="218"/>
      <c r="AC32" s="219">
        <f>AC33</f>
        <v>0</v>
      </c>
      <c r="AD32" s="229"/>
      <c r="AE32" s="217"/>
      <c r="AF32" s="219"/>
      <c r="AG32" s="229"/>
      <c r="AH32" s="217"/>
      <c r="AI32" s="230">
        <v>74</v>
      </c>
      <c r="AJ32" s="229"/>
      <c r="AK32" s="217"/>
      <c r="AL32" s="230"/>
      <c r="AM32" s="229"/>
      <c r="AN32" s="217"/>
      <c r="AO32" s="260"/>
      <c r="AP32" s="240"/>
      <c r="AQ32" s="217"/>
      <c r="AR32" s="394"/>
    </row>
    <row r="33" spans="1:45" ht="68.25" customHeight="1" x14ac:dyDescent="0.25">
      <c r="A33" s="391"/>
      <c r="B33" s="393"/>
      <c r="C33" s="387"/>
      <c r="D33" s="201" t="s">
        <v>43</v>
      </c>
      <c r="E33" s="144">
        <f>SUM(H33+K33+N33+Q33+T33+W33+Z33+AC33+AF33+AI33+AL33+AO33)</f>
        <v>140</v>
      </c>
      <c r="F33" s="157">
        <f>SUM(I33+L33+O33+R33+U33+X33+AA33+AD33+AG33+AJ33+AM33+AP33)</f>
        <v>66</v>
      </c>
      <c r="G33" s="320">
        <f t="shared" si="9"/>
        <v>0.47142857142857142</v>
      </c>
      <c r="H33" s="144"/>
      <c r="I33" s="144"/>
      <c r="J33" s="145"/>
      <c r="K33" s="235"/>
      <c r="L33" s="235"/>
      <c r="M33" s="145"/>
      <c r="N33" s="144"/>
      <c r="O33" s="144"/>
      <c r="P33" s="145"/>
      <c r="Q33" s="235"/>
      <c r="R33" s="235"/>
      <c r="S33" s="145"/>
      <c r="T33" s="144">
        <v>66</v>
      </c>
      <c r="U33" s="144">
        <v>66</v>
      </c>
      <c r="V33" s="145"/>
      <c r="W33" s="144"/>
      <c r="X33" s="144"/>
      <c r="Y33" s="145"/>
      <c r="Z33" s="144"/>
      <c r="AA33" s="170"/>
      <c r="AB33" s="168"/>
      <c r="AC33" s="147"/>
      <c r="AD33" s="170"/>
      <c r="AE33" s="145"/>
      <c r="AF33" s="147"/>
      <c r="AG33" s="170"/>
      <c r="AH33" s="145"/>
      <c r="AI33" s="148">
        <v>74</v>
      </c>
      <c r="AJ33" s="170"/>
      <c r="AK33" s="145"/>
      <c r="AL33" s="148"/>
      <c r="AM33" s="170"/>
      <c r="AN33" s="145"/>
      <c r="AO33" s="211"/>
      <c r="AP33" s="235"/>
      <c r="AQ33" s="145"/>
      <c r="AR33" s="395"/>
    </row>
    <row r="34" spans="1:45" s="220" customFormat="1" ht="22.5" customHeight="1" x14ac:dyDescent="0.25">
      <c r="A34" s="390" t="s">
        <v>288</v>
      </c>
      <c r="B34" s="392" t="s">
        <v>298</v>
      </c>
      <c r="C34" s="386" t="s">
        <v>293</v>
      </c>
      <c r="D34" s="221" t="s">
        <v>41</v>
      </c>
      <c r="E34" s="216">
        <f>E35</f>
        <v>350</v>
      </c>
      <c r="F34" s="216">
        <f>SUM(I34+L34+O34+R34+U34+X34+AA34+AD34+AG34+AJ34+AM34+AP34)</f>
        <v>0</v>
      </c>
      <c r="G34" s="324"/>
      <c r="H34" s="216"/>
      <c r="I34" s="216"/>
      <c r="J34" s="217"/>
      <c r="K34" s="240"/>
      <c r="L34" s="240"/>
      <c r="M34" s="217"/>
      <c r="N34" s="216"/>
      <c r="O34" s="216"/>
      <c r="P34" s="217"/>
      <c r="Q34" s="240"/>
      <c r="R34" s="240"/>
      <c r="S34" s="217"/>
      <c r="T34" s="216"/>
      <c r="U34" s="216"/>
      <c r="V34" s="217"/>
      <c r="W34" s="216"/>
      <c r="X34" s="216"/>
      <c r="Y34" s="217"/>
      <c r="Z34" s="216"/>
      <c r="AA34" s="229"/>
      <c r="AB34" s="218"/>
      <c r="AC34" s="219"/>
      <c r="AD34" s="229"/>
      <c r="AE34" s="217"/>
      <c r="AF34" s="219">
        <v>0</v>
      </c>
      <c r="AG34" s="229"/>
      <c r="AH34" s="217"/>
      <c r="AI34" s="230">
        <v>175</v>
      </c>
      <c r="AJ34" s="229"/>
      <c r="AK34" s="217"/>
      <c r="AL34" s="230">
        <f>AL35</f>
        <v>175</v>
      </c>
      <c r="AM34" s="229"/>
      <c r="AN34" s="217"/>
      <c r="AO34" s="260"/>
      <c r="AP34" s="240"/>
      <c r="AQ34" s="217"/>
      <c r="AR34" s="394"/>
    </row>
    <row r="35" spans="1:45" ht="80.25" customHeight="1" x14ac:dyDescent="0.25">
      <c r="A35" s="391"/>
      <c r="B35" s="393"/>
      <c r="C35" s="387"/>
      <c r="D35" s="201" t="s">
        <v>43</v>
      </c>
      <c r="E35" s="144">
        <f>N35+W35+AF35+AL35+Z35+AI35</f>
        <v>350</v>
      </c>
      <c r="F35" s="144"/>
      <c r="G35" s="318"/>
      <c r="H35" s="144"/>
      <c r="I35" s="144"/>
      <c r="J35" s="145"/>
      <c r="K35" s="235"/>
      <c r="L35" s="235"/>
      <c r="M35" s="145"/>
      <c r="N35" s="144"/>
      <c r="O35" s="144"/>
      <c r="P35" s="145"/>
      <c r="Q35" s="235"/>
      <c r="R35" s="235"/>
      <c r="S35" s="145"/>
      <c r="T35" s="144"/>
      <c r="U35" s="144"/>
      <c r="V35" s="145"/>
      <c r="W35" s="272"/>
      <c r="X35" s="144"/>
      <c r="Y35" s="145"/>
      <c r="Z35" s="144"/>
      <c r="AA35" s="170"/>
      <c r="AB35" s="168"/>
      <c r="AC35" s="147"/>
      <c r="AD35" s="170"/>
      <c r="AE35" s="145"/>
      <c r="AF35" s="147">
        <v>0</v>
      </c>
      <c r="AG35" s="170"/>
      <c r="AH35" s="145"/>
      <c r="AI35" s="148">
        <v>175</v>
      </c>
      <c r="AJ35" s="170"/>
      <c r="AK35" s="145"/>
      <c r="AL35" s="148">
        <v>175</v>
      </c>
      <c r="AM35" s="170"/>
      <c r="AN35" s="145"/>
      <c r="AO35" s="211"/>
      <c r="AP35" s="235"/>
      <c r="AQ35" s="145"/>
      <c r="AR35" s="395"/>
    </row>
    <row r="36" spans="1:45" s="220" customFormat="1" ht="22.5" customHeight="1" x14ac:dyDescent="0.25">
      <c r="A36" s="390" t="s">
        <v>289</v>
      </c>
      <c r="B36" s="392" t="s">
        <v>290</v>
      </c>
      <c r="C36" s="386" t="s">
        <v>293</v>
      </c>
      <c r="D36" s="221" t="s">
        <v>41</v>
      </c>
      <c r="E36" s="216">
        <f>E37</f>
        <v>200</v>
      </c>
      <c r="F36" s="216">
        <f>F37</f>
        <v>29</v>
      </c>
      <c r="G36" s="324">
        <f>F36/E36</f>
        <v>0.14499999999999999</v>
      </c>
      <c r="H36" s="216"/>
      <c r="I36" s="216">
        <f>I37</f>
        <v>0</v>
      </c>
      <c r="J36" s="217"/>
      <c r="K36" s="240">
        <v>2</v>
      </c>
      <c r="L36" s="240">
        <v>2</v>
      </c>
      <c r="M36" s="217"/>
      <c r="N36" s="216">
        <v>3</v>
      </c>
      <c r="O36" s="216">
        <f>O37</f>
        <v>3</v>
      </c>
      <c r="P36" s="313">
        <f>O36/N36</f>
        <v>1</v>
      </c>
      <c r="Q36" s="240"/>
      <c r="R36" s="240"/>
      <c r="S36" s="217"/>
      <c r="T36" s="216">
        <v>7</v>
      </c>
      <c r="U36" s="216">
        <v>7</v>
      </c>
      <c r="V36" s="313">
        <f>U36/T36</f>
        <v>1</v>
      </c>
      <c r="W36" s="333">
        <v>9</v>
      </c>
      <c r="X36" s="216">
        <v>9</v>
      </c>
      <c r="Y36" s="313">
        <f>X36/W36</f>
        <v>1</v>
      </c>
      <c r="Z36" s="216"/>
      <c r="AA36" s="336">
        <v>3</v>
      </c>
      <c r="AB36" s="218"/>
      <c r="AC36" s="219">
        <v>10</v>
      </c>
      <c r="AD36" s="336">
        <v>5</v>
      </c>
      <c r="AE36" s="343">
        <f>AD36/AC36</f>
        <v>0.5</v>
      </c>
      <c r="AF36" s="219"/>
      <c r="AG36" s="229"/>
      <c r="AH36" s="217"/>
      <c r="AI36" s="230">
        <v>138</v>
      </c>
      <c r="AJ36" s="229"/>
      <c r="AK36" s="217"/>
      <c r="AL36" s="230">
        <v>31</v>
      </c>
      <c r="AM36" s="229"/>
      <c r="AN36" s="217"/>
      <c r="AO36" s="260"/>
      <c r="AP36" s="240"/>
      <c r="AQ36" s="217"/>
      <c r="AR36" s="394"/>
    </row>
    <row r="37" spans="1:45" ht="74.25" customHeight="1" x14ac:dyDescent="0.25">
      <c r="A37" s="391"/>
      <c r="B37" s="393"/>
      <c r="C37" s="387"/>
      <c r="D37" s="201" t="s">
        <v>43</v>
      </c>
      <c r="E37" s="144">
        <f>SUM(H37+K37+N37+Q37+T37+W37+Z37+AC37+AF37+AI37+AL37+AO37)</f>
        <v>200</v>
      </c>
      <c r="F37" s="144">
        <f>SUM(I37+L37+O37+R37+U37+X37+AA37+AD37+AG37+AJ37+AM37+AP37)</f>
        <v>29</v>
      </c>
      <c r="G37" s="318">
        <f>G36</f>
        <v>0.14499999999999999</v>
      </c>
      <c r="H37" s="144"/>
      <c r="I37" s="144"/>
      <c r="J37" s="145"/>
      <c r="K37" s="235">
        <v>2</v>
      </c>
      <c r="L37" s="235">
        <v>2</v>
      </c>
      <c r="M37" s="145"/>
      <c r="N37" s="144">
        <v>3</v>
      </c>
      <c r="O37" s="144">
        <v>3</v>
      </c>
      <c r="P37" s="319">
        <f>O37/N37</f>
        <v>1</v>
      </c>
      <c r="Q37" s="235"/>
      <c r="R37" s="235"/>
      <c r="S37" s="145"/>
      <c r="T37" s="144">
        <v>7</v>
      </c>
      <c r="U37" s="144">
        <v>7</v>
      </c>
      <c r="V37" s="319">
        <f>U37/T37</f>
        <v>1</v>
      </c>
      <c r="W37" s="334">
        <v>9</v>
      </c>
      <c r="X37" s="144">
        <v>9</v>
      </c>
      <c r="Y37" s="319">
        <f>X37/W37</f>
        <v>1</v>
      </c>
      <c r="Z37" s="144"/>
      <c r="AA37" s="337">
        <v>3</v>
      </c>
      <c r="AB37" s="168"/>
      <c r="AC37" s="147">
        <v>10</v>
      </c>
      <c r="AD37" s="337">
        <v>5</v>
      </c>
      <c r="AE37" s="344">
        <f>AD37/AC37</f>
        <v>0.5</v>
      </c>
      <c r="AF37" s="147"/>
      <c r="AG37" s="170"/>
      <c r="AH37" s="145"/>
      <c r="AI37" s="148">
        <v>138</v>
      </c>
      <c r="AJ37" s="170"/>
      <c r="AK37" s="145"/>
      <c r="AL37" s="230">
        <v>31</v>
      </c>
      <c r="AM37" s="170"/>
      <c r="AN37" s="145"/>
      <c r="AO37" s="211"/>
      <c r="AP37" s="235"/>
      <c r="AQ37" s="145"/>
      <c r="AR37" s="395"/>
    </row>
    <row r="38" spans="1:45" s="228" customFormat="1" ht="21" customHeight="1" x14ac:dyDescent="0.25">
      <c r="A38" s="399"/>
      <c r="B38" s="401" t="s">
        <v>268</v>
      </c>
      <c r="C38" s="386"/>
      <c r="D38" s="222" t="s">
        <v>41</v>
      </c>
      <c r="E38" s="223">
        <f>SUM(E36+E34+E32+E30)</f>
        <v>5585.52</v>
      </c>
      <c r="F38" s="223">
        <f>SUM(F36+F34+F32+F30)</f>
        <v>1978.4111000000003</v>
      </c>
      <c r="G38" s="224"/>
      <c r="H38" s="223">
        <f>SUM(H36+H34+H32+H30)</f>
        <v>1.1000000000000001</v>
      </c>
      <c r="I38" s="223">
        <f>SUM(I36+I34+I32+I30)</f>
        <v>1.0931</v>
      </c>
      <c r="J38" s="328">
        <v>1</v>
      </c>
      <c r="K38" s="241">
        <f>SUM(K36+K34+K32+K30)</f>
        <v>338.8</v>
      </c>
      <c r="L38" s="241">
        <f>SUM(L36+L34+L32+L30)</f>
        <v>338.8</v>
      </c>
      <c r="M38" s="328">
        <f>L38/K38</f>
        <v>1</v>
      </c>
      <c r="N38" s="223">
        <f>SUM(N36+N34+N32+N30)</f>
        <v>306</v>
      </c>
      <c r="O38" s="223">
        <f>SUM(O36+O34+O32+O30)</f>
        <v>305.95800000000003</v>
      </c>
      <c r="P38" s="225">
        <f>O38/N38</f>
        <v>0.9998627450980393</v>
      </c>
      <c r="Q38" s="241">
        <f>SUM(Q30+Q32+Q34+Q36)</f>
        <v>491.62</v>
      </c>
      <c r="R38" s="241">
        <f>SUM(R30+R32+R34+R36)</f>
        <v>491.62</v>
      </c>
      <c r="S38" s="328">
        <f>R38/Q38</f>
        <v>1</v>
      </c>
      <c r="T38" s="223">
        <f>SUM(T30+T32+T34+T36)</f>
        <v>436.7</v>
      </c>
      <c r="U38" s="223">
        <f>SUM(U30+U32+U34+U36)</f>
        <v>436.74</v>
      </c>
      <c r="V38" s="328">
        <f>U38/T38</f>
        <v>1.0000915960613694</v>
      </c>
      <c r="W38" s="223">
        <f>SUM(W30+W32+W34)+W36</f>
        <v>15</v>
      </c>
      <c r="X38" s="223">
        <f>SUM(X30+X32+X34)+X36</f>
        <v>14.7</v>
      </c>
      <c r="Y38" s="328">
        <f t="shared" ref="Y38:Y39" si="10">X38/W38</f>
        <v>0.98</v>
      </c>
      <c r="Z38" s="223">
        <f>SUM(Z30+Z32+Z34+Z36)</f>
        <v>300</v>
      </c>
      <c r="AA38" s="223">
        <f>SUM(AA30+AA32+AA34+AA36)</f>
        <v>22.9</v>
      </c>
      <c r="AB38" s="339">
        <f>AA38/Z38</f>
        <v>7.6333333333333322E-2</v>
      </c>
      <c r="AC38" s="223">
        <f>SUM(AC30+AC32+AC34+AC36)</f>
        <v>310</v>
      </c>
      <c r="AD38" s="223">
        <f>SUM(AD30+AD32+AD34+AD36)</f>
        <v>366.6</v>
      </c>
      <c r="AE38" s="339">
        <f>AD38/AC38</f>
        <v>1.1825806451612904</v>
      </c>
      <c r="AF38" s="223">
        <f>SUM(AF30+AF32+AF34+AF36)</f>
        <v>300</v>
      </c>
      <c r="AG38" s="231"/>
      <c r="AH38" s="225"/>
      <c r="AI38" s="223">
        <f>SUM(AI30+AI32+AI34+AI36)</f>
        <v>1130.5</v>
      </c>
      <c r="AJ38" s="231"/>
      <c r="AK38" s="225"/>
      <c r="AL38" s="223">
        <f>SUM(AL30+AL32+AL34+AL36)</f>
        <v>936</v>
      </c>
      <c r="AM38" s="231"/>
      <c r="AN38" s="225"/>
      <c r="AO38" s="241">
        <f>SUM(AO30+AO32+AO34+AO36)</f>
        <v>1019.8</v>
      </c>
      <c r="AP38" s="259"/>
      <c r="AQ38" s="225"/>
      <c r="AR38" s="403"/>
    </row>
    <row r="39" spans="1:45" ht="18" customHeight="1" x14ac:dyDescent="0.25">
      <c r="A39" s="400"/>
      <c r="B39" s="402"/>
      <c r="C39" s="387"/>
      <c r="D39" s="201" t="s">
        <v>43</v>
      </c>
      <c r="E39" s="144">
        <f>SUM(H39+K39+N39+Q39+T39+W39+Z39+AC39+AF39+AI39+AL39+AO39)</f>
        <v>5585.52</v>
      </c>
      <c r="F39" s="157">
        <f>SUM(F37+F35+F33+F31)</f>
        <v>1978.4111000000003</v>
      </c>
      <c r="G39" s="166"/>
      <c r="H39" s="144">
        <f>SUM(H38)</f>
        <v>1.1000000000000001</v>
      </c>
      <c r="I39" s="144">
        <f>SUM(I38)</f>
        <v>1.0931</v>
      </c>
      <c r="J39" s="319">
        <v>1</v>
      </c>
      <c r="K39" s="235">
        <f>SUM(K38)</f>
        <v>338.8</v>
      </c>
      <c r="L39" s="235">
        <f>SUM(L38)</f>
        <v>338.8</v>
      </c>
      <c r="M39" s="319">
        <f>L39/K39</f>
        <v>1</v>
      </c>
      <c r="N39" s="144">
        <f>SUM(N38)</f>
        <v>306</v>
      </c>
      <c r="O39" s="144">
        <f>SUM(O38)</f>
        <v>305.95800000000003</v>
      </c>
      <c r="P39" s="160">
        <f>O39/N39</f>
        <v>0.9998627450980393</v>
      </c>
      <c r="Q39" s="235">
        <f>SUM(Q38)</f>
        <v>491.62</v>
      </c>
      <c r="R39" s="235">
        <f>SUM(R38)</f>
        <v>491.62</v>
      </c>
      <c r="S39" s="319">
        <f>R39/Q39</f>
        <v>1</v>
      </c>
      <c r="T39" s="144">
        <f>SUM(T38)</f>
        <v>436.7</v>
      </c>
      <c r="U39" s="144">
        <f>SUM(U38)</f>
        <v>436.74</v>
      </c>
      <c r="V39" s="319">
        <f>U39/T39</f>
        <v>1.0000915960613694</v>
      </c>
      <c r="W39" s="144">
        <f>SUM(W38)</f>
        <v>15</v>
      </c>
      <c r="X39" s="144">
        <f>SUM(X38)</f>
        <v>14.7</v>
      </c>
      <c r="Y39" s="319">
        <f t="shared" si="10"/>
        <v>0.98</v>
      </c>
      <c r="Z39" s="144">
        <f>SUM(Z38)</f>
        <v>300</v>
      </c>
      <c r="AA39" s="144">
        <f>SUM(AA38)</f>
        <v>22.9</v>
      </c>
      <c r="AB39" s="340">
        <f>AA39/Z39</f>
        <v>7.6333333333333322E-2</v>
      </c>
      <c r="AC39" s="144">
        <f>SUM(AC38)</f>
        <v>310</v>
      </c>
      <c r="AD39" s="144">
        <f>SUM(AD38)</f>
        <v>366.6</v>
      </c>
      <c r="AE39" s="340">
        <f>AD39/AC39</f>
        <v>1.1825806451612904</v>
      </c>
      <c r="AF39" s="144">
        <f>SUM(AF38)</f>
        <v>300</v>
      </c>
      <c r="AG39" s="170"/>
      <c r="AH39" s="145"/>
      <c r="AI39" s="144">
        <f>SUM(AI38)</f>
        <v>1130.5</v>
      </c>
      <c r="AJ39" s="170"/>
      <c r="AK39" s="145"/>
      <c r="AL39" s="144">
        <f>SUM(AL38)</f>
        <v>936</v>
      </c>
      <c r="AM39" s="170"/>
      <c r="AN39" s="145"/>
      <c r="AO39" s="235">
        <f>SUM(AO38)</f>
        <v>1019.8</v>
      </c>
      <c r="AP39" s="211"/>
      <c r="AQ39" s="145"/>
      <c r="AR39" s="404"/>
    </row>
    <row r="40" spans="1:45" ht="15.75" x14ac:dyDescent="0.25">
      <c r="A40" s="396" t="s">
        <v>291</v>
      </c>
      <c r="B40" s="397"/>
      <c r="C40" s="397"/>
      <c r="D40" s="397"/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8"/>
    </row>
    <row r="41" spans="1:45" s="220" customFormat="1" ht="22.5" customHeight="1" x14ac:dyDescent="0.25">
      <c r="A41" s="390" t="s">
        <v>16</v>
      </c>
      <c r="B41" s="392" t="s">
        <v>314</v>
      </c>
      <c r="C41" s="386"/>
      <c r="D41" s="221" t="s">
        <v>41</v>
      </c>
      <c r="E41" s="273">
        <f>E42</f>
        <v>38757.800000000003</v>
      </c>
      <c r="F41" s="273">
        <f>SUM(F42)</f>
        <v>21986.588999999996</v>
      </c>
      <c r="G41" s="274"/>
      <c r="H41" s="159" t="s">
        <v>270</v>
      </c>
      <c r="I41" s="157" t="s">
        <v>270</v>
      </c>
      <c r="J41" s="159" t="s">
        <v>270</v>
      </c>
      <c r="K41" s="236" t="s">
        <v>270</v>
      </c>
      <c r="L41" s="239" t="s">
        <v>270</v>
      </c>
      <c r="M41" s="157" t="s">
        <v>270</v>
      </c>
      <c r="N41" s="159" t="s">
        <v>270</v>
      </c>
      <c r="O41" s="157" t="s">
        <v>270</v>
      </c>
      <c r="P41" s="159" t="s">
        <v>270</v>
      </c>
      <c r="Q41" s="236" t="s">
        <v>270</v>
      </c>
      <c r="R41" s="239" t="s">
        <v>270</v>
      </c>
      <c r="S41" s="157" t="s">
        <v>270</v>
      </c>
      <c r="T41" s="159" t="s">
        <v>270</v>
      </c>
      <c r="U41" s="157" t="s">
        <v>270</v>
      </c>
      <c r="V41" s="159" t="s">
        <v>270</v>
      </c>
      <c r="W41" s="157" t="s">
        <v>270</v>
      </c>
      <c r="X41" s="159" t="s">
        <v>270</v>
      </c>
      <c r="Y41" s="157" t="s">
        <v>270</v>
      </c>
      <c r="Z41" s="159" t="s">
        <v>270</v>
      </c>
      <c r="AA41" s="157" t="s">
        <v>270</v>
      </c>
      <c r="AB41" s="159" t="s">
        <v>270</v>
      </c>
      <c r="AC41" s="157" t="s">
        <v>270</v>
      </c>
      <c r="AD41" s="159" t="s">
        <v>270</v>
      </c>
      <c r="AE41" s="157" t="s">
        <v>270</v>
      </c>
      <c r="AF41" s="159" t="s">
        <v>270</v>
      </c>
      <c r="AG41" s="157" t="s">
        <v>270</v>
      </c>
      <c r="AH41" s="159" t="s">
        <v>270</v>
      </c>
      <c r="AI41" s="157" t="s">
        <v>270</v>
      </c>
      <c r="AJ41" s="159" t="s">
        <v>270</v>
      </c>
      <c r="AK41" s="157" t="s">
        <v>270</v>
      </c>
      <c r="AL41" s="159" t="s">
        <v>270</v>
      </c>
      <c r="AM41" s="157" t="s">
        <v>270</v>
      </c>
      <c r="AN41" s="159" t="s">
        <v>270</v>
      </c>
      <c r="AO41" s="236" t="s">
        <v>270</v>
      </c>
      <c r="AP41" s="239" t="s">
        <v>270</v>
      </c>
      <c r="AQ41" s="157" t="s">
        <v>270</v>
      </c>
      <c r="AR41" s="388"/>
      <c r="AS41" s="275"/>
    </row>
    <row r="42" spans="1:45" ht="88.5" customHeight="1" x14ac:dyDescent="0.25">
      <c r="A42" s="391"/>
      <c r="B42" s="393"/>
      <c r="C42" s="387"/>
      <c r="D42" s="201" t="s">
        <v>43</v>
      </c>
      <c r="E42" s="276">
        <v>38757.800000000003</v>
      </c>
      <c r="F42" s="276">
        <f>1959.109+2742.89+2969.83+785.56+1759.3+1640.6+3403.9+3909.1+2816.3</f>
        <v>21986.588999999996</v>
      </c>
      <c r="G42" s="277"/>
      <c r="H42" s="159" t="s">
        <v>270</v>
      </c>
      <c r="I42" s="157" t="s">
        <v>270</v>
      </c>
      <c r="J42" s="159" t="s">
        <v>270</v>
      </c>
      <c r="K42" s="236" t="s">
        <v>270</v>
      </c>
      <c r="L42" s="239" t="s">
        <v>270</v>
      </c>
      <c r="M42" s="157" t="s">
        <v>270</v>
      </c>
      <c r="N42" s="159" t="s">
        <v>270</v>
      </c>
      <c r="O42" s="157" t="s">
        <v>270</v>
      </c>
      <c r="P42" s="159" t="s">
        <v>270</v>
      </c>
      <c r="Q42" s="236" t="s">
        <v>270</v>
      </c>
      <c r="R42" s="239" t="s">
        <v>270</v>
      </c>
      <c r="S42" s="157" t="s">
        <v>270</v>
      </c>
      <c r="T42" s="159" t="s">
        <v>270</v>
      </c>
      <c r="U42" s="157" t="s">
        <v>270</v>
      </c>
      <c r="V42" s="159" t="s">
        <v>270</v>
      </c>
      <c r="W42" s="157" t="s">
        <v>270</v>
      </c>
      <c r="X42" s="159" t="s">
        <v>270</v>
      </c>
      <c r="Y42" s="157" t="s">
        <v>270</v>
      </c>
      <c r="Z42" s="159" t="s">
        <v>270</v>
      </c>
      <c r="AA42" s="157" t="s">
        <v>270</v>
      </c>
      <c r="AB42" s="159" t="s">
        <v>270</v>
      </c>
      <c r="AC42" s="157" t="s">
        <v>270</v>
      </c>
      <c r="AD42" s="159" t="s">
        <v>270</v>
      </c>
      <c r="AE42" s="157" t="s">
        <v>270</v>
      </c>
      <c r="AF42" s="159" t="s">
        <v>270</v>
      </c>
      <c r="AG42" s="157" t="s">
        <v>270</v>
      </c>
      <c r="AH42" s="159" t="s">
        <v>270</v>
      </c>
      <c r="AI42" s="157" t="s">
        <v>270</v>
      </c>
      <c r="AJ42" s="159" t="s">
        <v>270</v>
      </c>
      <c r="AK42" s="157" t="s">
        <v>270</v>
      </c>
      <c r="AL42" s="159" t="s">
        <v>270</v>
      </c>
      <c r="AM42" s="157" t="s">
        <v>270</v>
      </c>
      <c r="AN42" s="159" t="s">
        <v>270</v>
      </c>
      <c r="AO42" s="236" t="s">
        <v>270</v>
      </c>
      <c r="AP42" s="239" t="s">
        <v>270</v>
      </c>
      <c r="AQ42" s="157" t="s">
        <v>270</v>
      </c>
      <c r="AR42" s="389"/>
      <c r="AS42" s="278"/>
    </row>
    <row r="43" spans="1:45" s="228" customFormat="1" ht="21" customHeight="1" x14ac:dyDescent="0.25">
      <c r="A43" s="399"/>
      <c r="B43" s="401" t="s">
        <v>292</v>
      </c>
      <c r="C43" s="386"/>
      <c r="D43" s="222" t="s">
        <v>41</v>
      </c>
      <c r="E43" s="223">
        <f>SUM(E41)</f>
        <v>38757.800000000003</v>
      </c>
      <c r="F43" s="223">
        <f>SUM(F41)</f>
        <v>21986.588999999996</v>
      </c>
      <c r="G43" s="224"/>
      <c r="H43" s="159" t="s">
        <v>270</v>
      </c>
      <c r="I43" s="157" t="s">
        <v>270</v>
      </c>
      <c r="J43" s="159" t="s">
        <v>270</v>
      </c>
      <c r="K43" s="236" t="s">
        <v>270</v>
      </c>
      <c r="L43" s="239" t="s">
        <v>270</v>
      </c>
      <c r="M43" s="157" t="s">
        <v>270</v>
      </c>
      <c r="N43" s="159" t="s">
        <v>270</v>
      </c>
      <c r="O43" s="157" t="s">
        <v>270</v>
      </c>
      <c r="P43" s="159" t="s">
        <v>270</v>
      </c>
      <c r="Q43" s="236" t="s">
        <v>270</v>
      </c>
      <c r="R43" s="239" t="s">
        <v>270</v>
      </c>
      <c r="S43" s="157" t="s">
        <v>270</v>
      </c>
      <c r="T43" s="159" t="s">
        <v>270</v>
      </c>
      <c r="U43" s="157" t="s">
        <v>270</v>
      </c>
      <c r="V43" s="159" t="s">
        <v>270</v>
      </c>
      <c r="W43" s="157" t="s">
        <v>270</v>
      </c>
      <c r="X43" s="159" t="s">
        <v>270</v>
      </c>
      <c r="Y43" s="157" t="s">
        <v>270</v>
      </c>
      <c r="Z43" s="159" t="s">
        <v>270</v>
      </c>
      <c r="AA43" s="157" t="s">
        <v>270</v>
      </c>
      <c r="AB43" s="159" t="s">
        <v>270</v>
      </c>
      <c r="AC43" s="157" t="s">
        <v>270</v>
      </c>
      <c r="AD43" s="159" t="s">
        <v>270</v>
      </c>
      <c r="AE43" s="157" t="s">
        <v>270</v>
      </c>
      <c r="AF43" s="159" t="s">
        <v>270</v>
      </c>
      <c r="AG43" s="157" t="s">
        <v>270</v>
      </c>
      <c r="AH43" s="159" t="s">
        <v>270</v>
      </c>
      <c r="AI43" s="157" t="s">
        <v>270</v>
      </c>
      <c r="AJ43" s="159" t="s">
        <v>270</v>
      </c>
      <c r="AK43" s="157" t="s">
        <v>270</v>
      </c>
      <c r="AL43" s="159" t="s">
        <v>270</v>
      </c>
      <c r="AM43" s="157" t="s">
        <v>270</v>
      </c>
      <c r="AN43" s="159" t="s">
        <v>270</v>
      </c>
      <c r="AO43" s="236" t="s">
        <v>270</v>
      </c>
      <c r="AP43" s="239" t="s">
        <v>270</v>
      </c>
      <c r="AQ43" s="157" t="s">
        <v>270</v>
      </c>
      <c r="AR43" s="403"/>
    </row>
    <row r="44" spans="1:45" ht="21" customHeight="1" x14ac:dyDescent="0.25">
      <c r="A44" s="400"/>
      <c r="B44" s="402"/>
      <c r="C44" s="387"/>
      <c r="D44" s="201" t="s">
        <v>43</v>
      </c>
      <c r="E44" s="144">
        <f>SUM(E43)</f>
        <v>38757.800000000003</v>
      </c>
      <c r="F44" s="144">
        <f>SUM(F42)</f>
        <v>21986.588999999996</v>
      </c>
      <c r="G44" s="166"/>
      <c r="H44" s="159" t="s">
        <v>270</v>
      </c>
      <c r="I44" s="157" t="s">
        <v>270</v>
      </c>
      <c r="J44" s="159" t="s">
        <v>270</v>
      </c>
      <c r="K44" s="236" t="s">
        <v>270</v>
      </c>
      <c r="L44" s="239" t="s">
        <v>270</v>
      </c>
      <c r="M44" s="157" t="s">
        <v>270</v>
      </c>
      <c r="N44" s="159" t="s">
        <v>270</v>
      </c>
      <c r="O44" s="157" t="s">
        <v>270</v>
      </c>
      <c r="P44" s="159" t="s">
        <v>270</v>
      </c>
      <c r="Q44" s="236" t="s">
        <v>270</v>
      </c>
      <c r="R44" s="239" t="s">
        <v>270</v>
      </c>
      <c r="S44" s="157" t="s">
        <v>270</v>
      </c>
      <c r="T44" s="159" t="s">
        <v>270</v>
      </c>
      <c r="U44" s="157" t="s">
        <v>270</v>
      </c>
      <c r="V44" s="159" t="s">
        <v>270</v>
      </c>
      <c r="W44" s="157" t="s">
        <v>270</v>
      </c>
      <c r="X44" s="159" t="s">
        <v>270</v>
      </c>
      <c r="Y44" s="157" t="s">
        <v>270</v>
      </c>
      <c r="Z44" s="159" t="s">
        <v>270</v>
      </c>
      <c r="AA44" s="157" t="s">
        <v>270</v>
      </c>
      <c r="AB44" s="159" t="s">
        <v>270</v>
      </c>
      <c r="AC44" s="157" t="s">
        <v>270</v>
      </c>
      <c r="AD44" s="159" t="s">
        <v>270</v>
      </c>
      <c r="AE44" s="157" t="s">
        <v>270</v>
      </c>
      <c r="AF44" s="159" t="s">
        <v>270</v>
      </c>
      <c r="AG44" s="157" t="s">
        <v>270</v>
      </c>
      <c r="AH44" s="159" t="s">
        <v>270</v>
      </c>
      <c r="AI44" s="157" t="s">
        <v>270</v>
      </c>
      <c r="AJ44" s="159" t="s">
        <v>270</v>
      </c>
      <c r="AK44" s="157" t="s">
        <v>270</v>
      </c>
      <c r="AL44" s="159" t="s">
        <v>270</v>
      </c>
      <c r="AM44" s="157" t="s">
        <v>270</v>
      </c>
      <c r="AN44" s="159" t="s">
        <v>270</v>
      </c>
      <c r="AO44" s="236" t="s">
        <v>270</v>
      </c>
      <c r="AP44" s="239" t="s">
        <v>270</v>
      </c>
      <c r="AQ44" s="157" t="s">
        <v>270</v>
      </c>
      <c r="AR44" s="404"/>
    </row>
    <row r="45" spans="1:45" ht="22.5" customHeight="1" x14ac:dyDescent="0.25">
      <c r="A45" s="468" t="s">
        <v>259</v>
      </c>
      <c r="B45" s="469"/>
      <c r="C45" s="469"/>
      <c r="D45" s="469"/>
      <c r="E45" s="469"/>
      <c r="F45" s="469"/>
      <c r="G45" s="469"/>
      <c r="H45" s="469"/>
      <c r="I45" s="469"/>
      <c r="J45" s="469"/>
      <c r="K45" s="469"/>
      <c r="L45" s="469"/>
      <c r="M45" s="469"/>
      <c r="N45" s="469"/>
      <c r="O45" s="469"/>
      <c r="P45" s="469"/>
      <c r="Q45" s="469"/>
      <c r="R45" s="469"/>
      <c r="S45" s="469"/>
      <c r="T45" s="469"/>
      <c r="U45" s="469"/>
      <c r="V45" s="469"/>
      <c r="W45" s="469"/>
      <c r="X45" s="469"/>
      <c r="Y45" s="469"/>
      <c r="Z45" s="469"/>
      <c r="AA45" s="469"/>
      <c r="AB45" s="469"/>
      <c r="AC45" s="469"/>
      <c r="AD45" s="469"/>
      <c r="AE45" s="469"/>
      <c r="AF45" s="469"/>
      <c r="AG45" s="469"/>
      <c r="AH45" s="469"/>
      <c r="AI45" s="469"/>
      <c r="AJ45" s="469"/>
      <c r="AK45" s="469"/>
      <c r="AL45" s="469"/>
      <c r="AM45" s="469"/>
      <c r="AN45" s="469"/>
      <c r="AO45" s="469"/>
      <c r="AP45" s="469"/>
      <c r="AQ45" s="469"/>
      <c r="AR45" s="470"/>
    </row>
    <row r="46" spans="1:45" s="304" customFormat="1" ht="18.75" customHeight="1" x14ac:dyDescent="0.25">
      <c r="A46" s="471" t="s">
        <v>311</v>
      </c>
      <c r="B46" s="472"/>
      <c r="C46" s="473"/>
      <c r="D46" s="297" t="s">
        <v>41</v>
      </c>
      <c r="E46" s="298">
        <f>SUM(H46+K46+N46+Q46+T46+W46+Z46+AC46+AF46+AI46+AL46+AO46)</f>
        <v>11481.480000000001</v>
      </c>
      <c r="F46" s="298">
        <f>SUM(I46+L46+O46+R46+U46+X46+AA46+AD46+AG46+AJ46+AM46+AP46)</f>
        <v>11459.881100000002</v>
      </c>
      <c r="G46" s="321">
        <f>F46/E46</f>
        <v>0.99811880524113628</v>
      </c>
      <c r="H46" s="298">
        <v>346.1</v>
      </c>
      <c r="I46" s="298">
        <f>SUM(I30+I22)</f>
        <v>346.09309999999999</v>
      </c>
      <c r="J46" s="299"/>
      <c r="K46" s="300">
        <v>336.8</v>
      </c>
      <c r="L46" s="300">
        <f>SUM(L30+L22)</f>
        <v>336.8</v>
      </c>
      <c r="M46" s="299">
        <f>L46/K46</f>
        <v>1</v>
      </c>
      <c r="N46" s="298">
        <v>1475.2</v>
      </c>
      <c r="O46" s="298">
        <f>SUM(O30+O22)</f>
        <v>1475.1580000000001</v>
      </c>
      <c r="P46" s="299">
        <f>O46/N46</f>
        <v>0.99997152928416488</v>
      </c>
      <c r="Q46" s="300">
        <f>491.62+8462.36</f>
        <v>8953.9800000000014</v>
      </c>
      <c r="R46" s="300">
        <f>491.62+8462.37</f>
        <v>8953.9900000000016</v>
      </c>
      <c r="S46" s="332">
        <f>R46/Q46</f>
        <v>1.0000011168217933</v>
      </c>
      <c r="T46" s="298">
        <f>363.4</f>
        <v>363.4</v>
      </c>
      <c r="U46" s="298">
        <f>SUM(U30+U22)</f>
        <v>363.74</v>
      </c>
      <c r="V46" s="299"/>
      <c r="W46" s="298">
        <v>6</v>
      </c>
      <c r="X46" s="298">
        <f>SUM(X30+X22)</f>
        <v>5.7</v>
      </c>
      <c r="Y46" s="299"/>
      <c r="Z46" s="298"/>
      <c r="AA46" s="301"/>
      <c r="AB46" s="302"/>
      <c r="AC46" s="298"/>
      <c r="AD46" s="301">
        <v>-21.6</v>
      </c>
      <c r="AE46" s="302"/>
      <c r="AF46" s="298"/>
      <c r="AG46" s="301"/>
      <c r="AH46" s="302"/>
      <c r="AI46" s="298"/>
      <c r="AJ46" s="303"/>
      <c r="AK46" s="299"/>
      <c r="AL46" s="298"/>
      <c r="AM46" s="301"/>
      <c r="AN46" s="299"/>
      <c r="AO46" s="300"/>
      <c r="AP46" s="300"/>
      <c r="AQ46" s="302"/>
      <c r="AR46" s="477"/>
    </row>
    <row r="47" spans="1:45" s="304" customFormat="1" ht="47.25" customHeight="1" x14ac:dyDescent="0.25">
      <c r="A47" s="474"/>
      <c r="B47" s="475"/>
      <c r="C47" s="476"/>
      <c r="D47" s="305" t="s">
        <v>43</v>
      </c>
      <c r="E47" s="306">
        <f>SUM(E46)</f>
        <v>11481.480000000001</v>
      </c>
      <c r="F47" s="306">
        <f>SUM(F46)</f>
        <v>11459.881100000002</v>
      </c>
      <c r="G47" s="322">
        <f>G46</f>
        <v>0.99811880524113628</v>
      </c>
      <c r="H47" s="306">
        <f>SUM(H46)</f>
        <v>346.1</v>
      </c>
      <c r="I47" s="306">
        <f>SUM(I46)</f>
        <v>346.09309999999999</v>
      </c>
      <c r="J47" s="307"/>
      <c r="K47" s="308">
        <f>SUM(K46)</f>
        <v>336.8</v>
      </c>
      <c r="L47" s="308">
        <f>SUM(L46)</f>
        <v>336.8</v>
      </c>
      <c r="M47" s="299">
        <f>L47/K47</f>
        <v>1</v>
      </c>
      <c r="N47" s="306">
        <f>SUM(N46)</f>
        <v>1475.2</v>
      </c>
      <c r="O47" s="306">
        <f>SUM(O46)</f>
        <v>1475.1580000000001</v>
      </c>
      <c r="P47" s="299">
        <f>O47/N47</f>
        <v>0.99997152928416488</v>
      </c>
      <c r="Q47" s="308">
        <f>SUM(Q46)</f>
        <v>8953.9800000000014</v>
      </c>
      <c r="R47" s="300">
        <f>491.62+8462.37</f>
        <v>8953.9900000000016</v>
      </c>
      <c r="S47" s="332">
        <f>R47/Q47</f>
        <v>1.0000011168217933</v>
      </c>
      <c r="T47" s="298">
        <f>363.4</f>
        <v>363.4</v>
      </c>
      <c r="U47" s="309">
        <f>SUM(U46)</f>
        <v>363.74</v>
      </c>
      <c r="V47" s="307"/>
      <c r="W47" s="306">
        <v>6</v>
      </c>
      <c r="X47" s="306">
        <f>SUM(X46)</f>
        <v>5.7</v>
      </c>
      <c r="Y47" s="307"/>
      <c r="Z47" s="306"/>
      <c r="AA47" s="310"/>
      <c r="AB47" s="311"/>
      <c r="AC47" s="306"/>
      <c r="AD47" s="310"/>
      <c r="AE47" s="311"/>
      <c r="AF47" s="306"/>
      <c r="AG47" s="312"/>
      <c r="AH47" s="307"/>
      <c r="AI47" s="306"/>
      <c r="AJ47" s="312"/>
      <c r="AK47" s="307"/>
      <c r="AL47" s="306"/>
      <c r="AM47" s="312"/>
      <c r="AN47" s="307"/>
      <c r="AO47" s="308"/>
      <c r="AP47" s="312"/>
      <c r="AQ47" s="307"/>
      <c r="AR47" s="478"/>
    </row>
    <row r="48" spans="1:45" s="215" customFormat="1" ht="42.75" customHeight="1" x14ac:dyDescent="0.25">
      <c r="A48" s="479" t="s">
        <v>315</v>
      </c>
      <c r="B48" s="480"/>
      <c r="C48" s="481"/>
      <c r="D48" s="232" t="s">
        <v>41</v>
      </c>
      <c r="E48" s="213">
        <f>E49</f>
        <v>37193.770000000011</v>
      </c>
      <c r="F48" s="213">
        <f>SUM(F49)</f>
        <v>14027.498999999996</v>
      </c>
      <c r="G48" s="323">
        <f>F48/E48</f>
        <v>0.37714646834671484</v>
      </c>
      <c r="H48" s="213">
        <f>SUM(H36+H34+H32)</f>
        <v>0</v>
      </c>
      <c r="I48" s="213">
        <f>SUM(I36+I34+I32)</f>
        <v>0</v>
      </c>
      <c r="J48" s="213"/>
      <c r="K48" s="213">
        <f>SUM(K36+K34+K32)</f>
        <v>2</v>
      </c>
      <c r="L48" s="213">
        <f>SUM(L36+L34+L32)</f>
        <v>2</v>
      </c>
      <c r="M48" s="213"/>
      <c r="N48" s="213">
        <f>SUM(N36+N34+N32)</f>
        <v>3</v>
      </c>
      <c r="O48" s="213">
        <f>SUM(O36+O34+O32)</f>
        <v>3</v>
      </c>
      <c r="P48" s="325">
        <f>O48/N48</f>
        <v>1</v>
      </c>
      <c r="Q48" s="213">
        <f>SUM(Q36+Q34+Q32)</f>
        <v>0</v>
      </c>
      <c r="R48" s="213">
        <f>SUM(R36+R34+R32)</f>
        <v>0</v>
      </c>
      <c r="S48" s="213"/>
      <c r="T48" s="213">
        <v>200</v>
      </c>
      <c r="U48" s="213">
        <f>SUM(U36+U34+U32)</f>
        <v>73</v>
      </c>
      <c r="V48" s="213"/>
      <c r="W48" s="213">
        <f>SUM(W36+W34+W32)</f>
        <v>9</v>
      </c>
      <c r="X48" s="213">
        <f>SUM(X36+X34+X32)</f>
        <v>9</v>
      </c>
      <c r="Y48" s="213"/>
      <c r="Z48" s="213">
        <f>Z30</f>
        <v>300</v>
      </c>
      <c r="AA48" s="213">
        <f>AA30+AA37</f>
        <v>22.9</v>
      </c>
      <c r="AB48" s="345">
        <f>AA49/Z49</f>
        <v>7.6333333333333322E-2</v>
      </c>
      <c r="AC48" s="213">
        <f>SUM(AC36+AC34+AC32)+AC30</f>
        <v>310</v>
      </c>
      <c r="AD48" s="213">
        <f>SUM(AD36+AD34+AD32)+AD30+21.6</f>
        <v>388.20000000000005</v>
      </c>
      <c r="AE48" s="345">
        <f>AD48/AC48</f>
        <v>1.2522580645161292</v>
      </c>
      <c r="AF48" s="213">
        <f>SUM(AF36+AF34+AF32)+AF31</f>
        <v>300</v>
      </c>
      <c r="AG48" s="213">
        <f>SUM(AG36+AG34+AG32)</f>
        <v>0</v>
      </c>
      <c r="AH48" s="213"/>
      <c r="AI48" s="213">
        <f>AI30</f>
        <v>743.5</v>
      </c>
      <c r="AJ48" s="213">
        <f>SUM(AJ36+AJ34+AJ32)</f>
        <v>0</v>
      </c>
      <c r="AK48" s="213"/>
      <c r="AL48" s="213">
        <f>SUM(AL36+AL34+AL32)+AL31+AL23</f>
        <v>1074</v>
      </c>
      <c r="AM48" s="213">
        <f>SUM(AM36+AM34+AM32)</f>
        <v>0</v>
      </c>
      <c r="AN48" s="213"/>
      <c r="AO48" s="213">
        <f>AO36+AO34+AO32+AO31+AO22</f>
        <v>3833.8</v>
      </c>
      <c r="AP48" s="213">
        <v>0</v>
      </c>
      <c r="AQ48" s="214"/>
      <c r="AR48" s="403"/>
    </row>
    <row r="49" spans="1:44" ht="20.25" customHeight="1" thickBot="1" x14ac:dyDescent="0.3">
      <c r="A49" s="482"/>
      <c r="B49" s="483"/>
      <c r="C49" s="484"/>
      <c r="D49" s="201" t="s">
        <v>43</v>
      </c>
      <c r="E49" s="144">
        <f>SUM(E42+E33+E35+E37)+40:40+6577.77-8473.7-352.4-5.7</f>
        <v>37193.770000000011</v>
      </c>
      <c r="F49" s="144">
        <f>SUM(F42+F33+F35+F37)-8462.29+19.9+AD49+0.1</f>
        <v>14027.498999999996</v>
      </c>
      <c r="G49" s="318">
        <f>F49/E49</f>
        <v>0.37714646834671484</v>
      </c>
      <c r="H49" s="144">
        <f>SUM(H48)</f>
        <v>0</v>
      </c>
      <c r="I49" s="144">
        <f>SUM(I48)</f>
        <v>0</v>
      </c>
      <c r="J49" s="145"/>
      <c r="K49" s="235">
        <f>SUM(K48)</f>
        <v>2</v>
      </c>
      <c r="L49" s="235">
        <f>SUM(L48)</f>
        <v>2</v>
      </c>
      <c r="M49" s="145"/>
      <c r="N49" s="144">
        <f>SUM(N48)</f>
        <v>3</v>
      </c>
      <c r="O49" s="144">
        <f>SUM(O48)</f>
        <v>3</v>
      </c>
      <c r="P49" s="160">
        <f>O49/N49</f>
        <v>1</v>
      </c>
      <c r="Q49" s="235">
        <f>Q48</f>
        <v>0</v>
      </c>
      <c r="R49" s="235">
        <f>SUM(R48)</f>
        <v>0</v>
      </c>
      <c r="S49" s="145"/>
      <c r="T49" s="144">
        <f>SUM(T48)</f>
        <v>200</v>
      </c>
      <c r="U49" s="146">
        <f>SUM(U48)</f>
        <v>73</v>
      </c>
      <c r="V49" s="145"/>
      <c r="W49" s="144">
        <f>SUM(W48)</f>
        <v>9</v>
      </c>
      <c r="X49" s="144">
        <f>SUM(X48)</f>
        <v>9</v>
      </c>
      <c r="Y49" s="145"/>
      <c r="Z49" s="144">
        <f>SUM(Z48)</f>
        <v>300</v>
      </c>
      <c r="AA49" s="147">
        <f>SUM(AA48)</f>
        <v>22.9</v>
      </c>
      <c r="AB49" s="344">
        <f>AA49/Z49</f>
        <v>7.6333333333333322E-2</v>
      </c>
      <c r="AC49" s="144">
        <f>SUM(AC48)</f>
        <v>310</v>
      </c>
      <c r="AD49" s="210">
        <f>SUM(AD48)</f>
        <v>388.20000000000005</v>
      </c>
      <c r="AE49" s="344">
        <f>AD49/AC49</f>
        <v>1.2522580645161292</v>
      </c>
      <c r="AF49" s="144">
        <f>SUM(AF48)</f>
        <v>300</v>
      </c>
      <c r="AG49" s="211">
        <f>SUM(AG48)</f>
        <v>0</v>
      </c>
      <c r="AH49" s="145"/>
      <c r="AI49" s="144">
        <f>SUM(AI48)</f>
        <v>743.5</v>
      </c>
      <c r="AJ49" s="211">
        <f>SUM(AJ48)</f>
        <v>0</v>
      </c>
      <c r="AK49" s="145"/>
      <c r="AL49" s="144">
        <f>SUM(AL48)</f>
        <v>1074</v>
      </c>
      <c r="AM49" s="211">
        <f>SUM(AM48)</f>
        <v>0</v>
      </c>
      <c r="AN49" s="145"/>
      <c r="AO49" s="235">
        <f>SUM(AO48)</f>
        <v>3833.8</v>
      </c>
      <c r="AP49" s="211">
        <f>SUM(AP48)</f>
        <v>0</v>
      </c>
      <c r="AQ49" s="145"/>
      <c r="AR49" s="404"/>
    </row>
    <row r="50" spans="1:44" ht="21" hidden="1" customHeight="1" x14ac:dyDescent="0.25">
      <c r="A50" s="479" t="s">
        <v>260</v>
      </c>
      <c r="B50" s="480"/>
      <c r="C50" s="481"/>
      <c r="D50" s="169" t="s">
        <v>41</v>
      </c>
      <c r="E50" s="157"/>
      <c r="F50" s="157"/>
      <c r="G50" s="160"/>
      <c r="H50" s="157"/>
      <c r="I50" s="157"/>
      <c r="J50" s="165"/>
      <c r="K50" s="236"/>
      <c r="L50" s="242"/>
      <c r="M50" s="142"/>
      <c r="N50" s="142"/>
      <c r="O50" s="142"/>
      <c r="P50" s="142"/>
      <c r="Q50" s="242"/>
      <c r="R50" s="242"/>
      <c r="S50" s="142"/>
      <c r="T50" s="142"/>
      <c r="U50" s="142"/>
      <c r="V50" s="142"/>
      <c r="W50" s="142"/>
      <c r="X50" s="142"/>
      <c r="Y50" s="142"/>
      <c r="Z50" s="142"/>
      <c r="AA50" s="165"/>
      <c r="AB50" s="345" t="e">
        <f t="shared" ref="AB50:AB51" si="11">AA51/Z51</f>
        <v>#DIV/0!</v>
      </c>
      <c r="AC50" s="142"/>
      <c r="AD50" s="209"/>
      <c r="AE50" s="164"/>
      <c r="AF50" s="142"/>
      <c r="AG50" s="209"/>
      <c r="AH50" s="164"/>
      <c r="AI50" s="142"/>
      <c r="AJ50" s="209"/>
      <c r="AK50" s="160"/>
      <c r="AL50" s="142"/>
      <c r="AM50" s="212"/>
      <c r="AN50" s="160"/>
      <c r="AO50" s="236"/>
      <c r="AP50" s="236"/>
      <c r="AQ50" s="164"/>
      <c r="AR50" s="403"/>
    </row>
    <row r="51" spans="1:44" ht="24.75" hidden="1" customHeight="1" thickBot="1" x14ac:dyDescent="0.3">
      <c r="A51" s="482"/>
      <c r="B51" s="483"/>
      <c r="C51" s="484"/>
      <c r="D51" s="201" t="s">
        <v>43</v>
      </c>
      <c r="E51" s="144"/>
      <c r="F51" s="144"/>
      <c r="G51" s="166"/>
      <c r="H51" s="144"/>
      <c r="I51" s="144"/>
      <c r="J51" s="145"/>
      <c r="K51" s="235"/>
      <c r="L51" s="235"/>
      <c r="M51" s="145"/>
      <c r="N51" s="144"/>
      <c r="O51" s="144"/>
      <c r="P51" s="145"/>
      <c r="Q51" s="235"/>
      <c r="R51" s="235"/>
      <c r="S51" s="145"/>
      <c r="T51" s="144"/>
      <c r="U51" s="146"/>
      <c r="V51" s="145"/>
      <c r="W51" s="144"/>
      <c r="X51" s="144"/>
      <c r="Y51" s="145"/>
      <c r="Z51" s="144"/>
      <c r="AA51" s="168"/>
      <c r="AB51" s="345" t="e">
        <f t="shared" si="11"/>
        <v>#DIV/0!</v>
      </c>
      <c r="AC51" s="144"/>
      <c r="AD51" s="210"/>
      <c r="AE51" s="167"/>
      <c r="AF51" s="144"/>
      <c r="AG51" s="211"/>
      <c r="AH51" s="145"/>
      <c r="AI51" s="144"/>
      <c r="AJ51" s="211"/>
      <c r="AK51" s="145"/>
      <c r="AL51" s="144"/>
      <c r="AM51" s="211"/>
      <c r="AN51" s="145"/>
      <c r="AO51" s="235"/>
      <c r="AP51" s="211"/>
      <c r="AQ51" s="145"/>
      <c r="AR51" s="404"/>
    </row>
    <row r="52" spans="1:44" s="98" customFormat="1" ht="27.6" customHeight="1" x14ac:dyDescent="0.25">
      <c r="A52" s="467" t="s">
        <v>307</v>
      </c>
      <c r="B52" s="467"/>
      <c r="C52" s="467"/>
      <c r="D52" s="467"/>
      <c r="E52" s="467"/>
      <c r="F52" s="467"/>
      <c r="G52" s="467"/>
      <c r="H52" s="467"/>
      <c r="I52" s="467"/>
      <c r="J52" s="467"/>
      <c r="K52" s="467"/>
      <c r="L52" s="467"/>
      <c r="M52" s="467"/>
      <c r="N52" s="467"/>
      <c r="O52" s="467"/>
      <c r="P52" s="467"/>
      <c r="Q52" s="467"/>
      <c r="R52" s="467"/>
      <c r="S52" s="467"/>
      <c r="T52" s="467"/>
      <c r="U52" s="467"/>
      <c r="V52" s="467"/>
      <c r="W52" s="467"/>
      <c r="X52" s="467"/>
      <c r="Y52" s="467"/>
      <c r="Z52" s="467"/>
      <c r="AA52" s="467"/>
      <c r="AB52" s="467"/>
      <c r="AC52" s="467"/>
      <c r="AD52" s="467"/>
      <c r="AE52" s="467"/>
      <c r="AF52" s="467"/>
      <c r="AG52" s="467"/>
      <c r="AH52" s="467"/>
      <c r="AI52" s="467"/>
      <c r="AJ52" s="467"/>
      <c r="AK52" s="467"/>
      <c r="AL52" s="467"/>
      <c r="AM52" s="467"/>
      <c r="AN52" s="467"/>
      <c r="AO52" s="467"/>
      <c r="AP52" s="467"/>
      <c r="AQ52" s="467"/>
      <c r="AR52" s="467"/>
    </row>
    <row r="53" spans="1:44" s="100" customFormat="1" ht="45.2" customHeight="1" x14ac:dyDescent="0.25">
      <c r="A53" s="485" t="s">
        <v>277</v>
      </c>
      <c r="B53" s="486"/>
      <c r="C53" s="486"/>
      <c r="D53" s="486"/>
      <c r="E53" s="486"/>
      <c r="F53" s="486"/>
      <c r="G53" s="486"/>
      <c r="H53" s="486"/>
      <c r="I53" s="486"/>
      <c r="J53" s="486"/>
      <c r="K53" s="486"/>
      <c r="L53" s="486"/>
      <c r="M53" s="486"/>
      <c r="N53" s="486"/>
      <c r="O53" s="486"/>
      <c r="P53" s="486"/>
      <c r="Q53" s="486"/>
      <c r="R53" s="486"/>
      <c r="S53" s="486"/>
      <c r="T53" s="486"/>
      <c r="U53" s="486"/>
      <c r="V53" s="486"/>
      <c r="W53" s="486"/>
      <c r="X53" s="486"/>
      <c r="Y53" s="486"/>
      <c r="Z53" s="486"/>
      <c r="AA53" s="486"/>
      <c r="AB53" s="486"/>
      <c r="AC53" s="486"/>
      <c r="AD53" s="486"/>
      <c r="AE53" s="486"/>
      <c r="AF53" s="486"/>
      <c r="AG53" s="486"/>
      <c r="AH53" s="486"/>
      <c r="AI53" s="486"/>
      <c r="AJ53" s="486"/>
      <c r="AK53" s="486"/>
      <c r="AL53" s="486"/>
      <c r="AM53" s="486"/>
      <c r="AN53" s="486"/>
      <c r="AO53" s="486"/>
      <c r="AP53" s="486"/>
      <c r="AQ53" s="486"/>
      <c r="AR53" s="486"/>
    </row>
    <row r="54" spans="1:44" s="100" customFormat="1" ht="19.7" customHeight="1" x14ac:dyDescent="0.25">
      <c r="A54" s="99"/>
      <c r="B54" s="111"/>
      <c r="C54" s="111"/>
      <c r="D54" s="111"/>
      <c r="E54" s="111"/>
      <c r="F54" s="111"/>
      <c r="G54" s="111"/>
      <c r="H54" s="111"/>
      <c r="I54" s="111"/>
      <c r="J54" s="111"/>
      <c r="K54" s="243"/>
      <c r="L54" s="243"/>
      <c r="M54" s="111"/>
      <c r="N54" s="111"/>
      <c r="O54" s="111"/>
      <c r="P54" s="111"/>
      <c r="Q54" s="243"/>
      <c r="R54" s="243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243"/>
      <c r="AP54" s="243"/>
      <c r="AQ54" s="111"/>
      <c r="AR54" s="111"/>
    </row>
    <row r="55" spans="1:44" ht="19.7" customHeight="1" x14ac:dyDescent="0.3">
      <c r="A55" s="465" t="s">
        <v>316</v>
      </c>
      <c r="B55" s="465"/>
      <c r="C55" s="465"/>
      <c r="D55" s="465"/>
      <c r="E55" s="465"/>
      <c r="F55" s="465"/>
      <c r="G55" s="465"/>
      <c r="H55" s="465"/>
      <c r="I55" s="465"/>
      <c r="J55" s="465"/>
      <c r="K55" s="465"/>
      <c r="L55" s="465"/>
      <c r="M55" s="465"/>
      <c r="N55" s="465"/>
      <c r="O55" s="465"/>
      <c r="P55" s="465"/>
      <c r="Q55" s="465"/>
      <c r="R55" s="465"/>
      <c r="S55" s="465"/>
      <c r="T55" s="465"/>
      <c r="U55" s="465"/>
      <c r="V55" s="465"/>
      <c r="W55" s="465"/>
      <c r="X55" s="465"/>
      <c r="Y55" s="465"/>
      <c r="Z55" s="465"/>
      <c r="AA55" s="465"/>
      <c r="AB55" s="465"/>
      <c r="AC55" s="465"/>
      <c r="AD55" s="465"/>
      <c r="AE55" s="465"/>
      <c r="AF55" s="465"/>
      <c r="AG55" s="465"/>
      <c r="AH55" s="465"/>
      <c r="AI55" s="465"/>
      <c r="AJ55" s="465"/>
      <c r="AK55" s="465"/>
      <c r="AL55" s="465"/>
      <c r="AM55" s="465"/>
      <c r="AN55" s="465"/>
      <c r="AO55" s="465"/>
      <c r="AP55" s="261"/>
      <c r="AQ55" s="112"/>
    </row>
    <row r="56" spans="1:44" ht="19.7" customHeight="1" x14ac:dyDescent="0.3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244"/>
      <c r="L56" s="244"/>
      <c r="M56" s="119"/>
      <c r="N56" s="119"/>
      <c r="O56" s="119"/>
      <c r="P56" s="119"/>
      <c r="Q56" s="244"/>
      <c r="R56" s="244"/>
      <c r="S56" s="119"/>
      <c r="T56" s="119"/>
      <c r="U56" s="119"/>
      <c r="V56" s="119"/>
      <c r="W56" s="119"/>
      <c r="X56" s="119"/>
      <c r="Y56" s="119"/>
      <c r="Z56" s="119"/>
      <c r="AA56" s="120"/>
      <c r="AB56" s="120"/>
      <c r="AC56" s="119"/>
      <c r="AD56" s="120"/>
      <c r="AE56" s="120"/>
      <c r="AF56" s="119"/>
      <c r="AG56" s="120"/>
      <c r="AH56" s="120"/>
      <c r="AI56" s="119"/>
      <c r="AJ56" s="120"/>
      <c r="AK56" s="120"/>
      <c r="AL56" s="119"/>
      <c r="AM56" s="120"/>
      <c r="AN56" s="120"/>
      <c r="AO56" s="244"/>
      <c r="AP56" s="261"/>
      <c r="AQ56" s="112"/>
    </row>
    <row r="57" spans="1:44" ht="16.5" customHeight="1" x14ac:dyDescent="0.3">
      <c r="A57" s="174" t="s">
        <v>306</v>
      </c>
      <c r="B57" s="174"/>
      <c r="C57" s="197"/>
      <c r="D57" s="197"/>
      <c r="E57" s="173"/>
      <c r="F57" s="173"/>
      <c r="G57" s="173"/>
      <c r="H57" s="173"/>
      <c r="I57" s="173"/>
      <c r="J57" s="173"/>
      <c r="K57" s="245"/>
      <c r="L57" s="245"/>
      <c r="M57" s="173"/>
      <c r="N57" s="173"/>
      <c r="O57" s="173"/>
      <c r="P57" s="173"/>
      <c r="Q57" s="245"/>
      <c r="R57" s="24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245"/>
      <c r="AP57" s="262"/>
      <c r="AQ57" s="109"/>
      <c r="AR57" s="109"/>
    </row>
    <row r="58" spans="1:44" ht="18.75" x14ac:dyDescent="0.3">
      <c r="A58" s="116"/>
      <c r="B58" s="113"/>
      <c r="C58" s="113"/>
      <c r="D58" s="117"/>
      <c r="E58" s="118"/>
      <c r="F58" s="118"/>
      <c r="G58" s="118"/>
      <c r="H58" s="113"/>
      <c r="I58" s="113"/>
      <c r="J58" s="113"/>
      <c r="K58" s="246"/>
      <c r="L58" s="246"/>
      <c r="M58" s="113"/>
      <c r="N58" s="113"/>
      <c r="O58" s="113"/>
      <c r="P58" s="113"/>
      <c r="Q58" s="246"/>
      <c r="R58" s="246"/>
      <c r="S58" s="113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3"/>
      <c r="AJ58" s="113"/>
      <c r="AK58" s="113"/>
      <c r="AL58" s="114"/>
      <c r="AM58" s="114"/>
      <c r="AN58" s="114"/>
      <c r="AO58" s="263"/>
      <c r="AP58" s="264"/>
      <c r="AQ58" s="95"/>
    </row>
    <row r="59" spans="1:44" ht="18.75" x14ac:dyDescent="0.3">
      <c r="A59" s="116"/>
      <c r="B59" s="113"/>
      <c r="C59" s="113"/>
      <c r="D59" s="117"/>
      <c r="E59" s="118"/>
      <c r="F59" s="118"/>
      <c r="G59" s="118"/>
      <c r="H59" s="113"/>
      <c r="I59" s="113"/>
      <c r="J59" s="113"/>
      <c r="K59" s="246"/>
      <c r="L59" s="246"/>
      <c r="M59" s="113"/>
      <c r="N59" s="113"/>
      <c r="O59" s="113"/>
      <c r="P59" s="113"/>
      <c r="Q59" s="246"/>
      <c r="R59" s="246"/>
      <c r="S59" s="113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3"/>
      <c r="AJ59" s="113"/>
      <c r="AK59" s="113"/>
      <c r="AL59" s="114"/>
      <c r="AM59" s="114"/>
      <c r="AN59" s="114"/>
      <c r="AO59" s="263"/>
      <c r="AP59" s="264"/>
      <c r="AQ59" s="95"/>
    </row>
    <row r="60" spans="1:44" ht="18.75" x14ac:dyDescent="0.3">
      <c r="A60" s="116"/>
      <c r="B60" s="113" t="s">
        <v>262</v>
      </c>
      <c r="C60" s="113"/>
      <c r="D60" s="117"/>
      <c r="E60" s="118"/>
      <c r="F60" s="118"/>
      <c r="G60" s="118"/>
      <c r="H60" s="113"/>
      <c r="I60" s="113"/>
      <c r="J60" s="113"/>
      <c r="K60" s="246"/>
      <c r="L60" s="246"/>
      <c r="M60" s="113"/>
      <c r="N60" s="113"/>
      <c r="O60" s="113"/>
      <c r="P60" s="113"/>
      <c r="Q60" s="246"/>
      <c r="R60" s="246"/>
      <c r="S60" s="113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3"/>
      <c r="AJ60" s="113"/>
      <c r="AK60" s="113"/>
      <c r="AL60" s="114"/>
      <c r="AM60" s="114"/>
      <c r="AN60" s="114"/>
      <c r="AO60" s="263"/>
      <c r="AP60" s="264"/>
      <c r="AQ60" s="95"/>
    </row>
    <row r="61" spans="1:44" ht="18.75" x14ac:dyDescent="0.3">
      <c r="A61" s="116"/>
      <c r="B61" s="113"/>
      <c r="C61" s="113"/>
      <c r="D61" s="117"/>
      <c r="E61" s="118"/>
      <c r="F61" s="118"/>
      <c r="G61" s="118"/>
      <c r="H61" s="113"/>
      <c r="I61" s="113"/>
      <c r="J61" s="113"/>
      <c r="K61" s="246"/>
      <c r="L61" s="246"/>
      <c r="M61" s="113"/>
      <c r="N61" s="113"/>
      <c r="O61" s="113"/>
      <c r="P61" s="113"/>
      <c r="Q61" s="246"/>
      <c r="R61" s="246"/>
      <c r="S61" s="113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3"/>
      <c r="AJ61" s="113"/>
      <c r="AK61" s="113"/>
      <c r="AL61" s="114"/>
      <c r="AM61" s="114"/>
      <c r="AN61" s="114"/>
      <c r="AO61" s="263"/>
      <c r="AP61" s="264"/>
      <c r="AQ61" s="95"/>
    </row>
    <row r="62" spans="1:44" ht="18.75" x14ac:dyDescent="0.3">
      <c r="A62" s="465" t="s">
        <v>317</v>
      </c>
      <c r="B62" s="465"/>
      <c r="C62" s="465"/>
      <c r="D62" s="466"/>
      <c r="E62" s="466"/>
      <c r="F62" s="466"/>
      <c r="G62" s="466"/>
      <c r="H62" s="466"/>
      <c r="I62" s="466"/>
      <c r="J62" s="466"/>
      <c r="K62" s="466"/>
      <c r="L62" s="244"/>
      <c r="M62" s="119"/>
      <c r="N62" s="119"/>
      <c r="O62" s="119"/>
      <c r="P62" s="119"/>
      <c r="Q62" s="244"/>
      <c r="R62" s="244"/>
      <c r="S62" s="119"/>
      <c r="T62" s="119"/>
      <c r="U62" s="119"/>
      <c r="V62" s="119"/>
      <c r="W62" s="119"/>
      <c r="X62" s="119"/>
      <c r="Y62" s="119"/>
      <c r="Z62" s="119"/>
      <c r="AA62" s="120"/>
      <c r="AB62" s="120"/>
      <c r="AC62" s="119"/>
      <c r="AD62" s="120"/>
      <c r="AE62" s="120"/>
      <c r="AF62" s="119"/>
      <c r="AG62" s="120"/>
      <c r="AH62" s="120"/>
      <c r="AI62" s="119"/>
      <c r="AJ62" s="120"/>
      <c r="AK62" s="120"/>
      <c r="AL62" s="119"/>
      <c r="AM62" s="120"/>
      <c r="AN62" s="120"/>
      <c r="AO62" s="244"/>
      <c r="AP62" s="261"/>
      <c r="AQ62" s="112"/>
    </row>
    <row r="65" spans="1:44" ht="18.75" x14ac:dyDescent="0.3">
      <c r="A65" s="115"/>
      <c r="B65" s="113"/>
      <c r="C65" s="113"/>
      <c r="D65" s="117"/>
      <c r="E65" s="118"/>
      <c r="F65" s="118"/>
      <c r="G65" s="118"/>
      <c r="H65" s="113"/>
      <c r="I65" s="113"/>
      <c r="J65" s="113"/>
      <c r="K65" s="246"/>
      <c r="L65" s="246"/>
      <c r="M65" s="113"/>
      <c r="N65" s="113"/>
      <c r="O65" s="113"/>
      <c r="P65" s="113"/>
      <c r="Q65" s="246"/>
      <c r="R65" s="246"/>
      <c r="S65" s="113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3"/>
      <c r="AJ65" s="113"/>
      <c r="AK65" s="113"/>
      <c r="AL65" s="114"/>
      <c r="AM65" s="114"/>
      <c r="AN65" s="114"/>
      <c r="AO65" s="263"/>
      <c r="AP65" s="264"/>
      <c r="AQ65" s="95"/>
    </row>
    <row r="66" spans="1:44" x14ac:dyDescent="0.25">
      <c r="A66" s="102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L66" s="103"/>
      <c r="AM66" s="103"/>
      <c r="AN66" s="103"/>
      <c r="AO66" s="264"/>
      <c r="AP66" s="264"/>
      <c r="AQ66" s="95"/>
    </row>
    <row r="67" spans="1:44" x14ac:dyDescent="0.25">
      <c r="A67" s="102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L67" s="103"/>
      <c r="AM67" s="103"/>
      <c r="AN67" s="103"/>
      <c r="AO67" s="264"/>
      <c r="AP67" s="264"/>
      <c r="AQ67" s="95"/>
    </row>
    <row r="68" spans="1:44" x14ac:dyDescent="0.25">
      <c r="A68" s="102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L68" s="103"/>
      <c r="AM68" s="103"/>
      <c r="AN68" s="103"/>
      <c r="AO68" s="264"/>
      <c r="AP68" s="264"/>
      <c r="AQ68" s="95"/>
    </row>
    <row r="69" spans="1:44" ht="14.25" customHeight="1" x14ac:dyDescent="0.25">
      <c r="A69" s="102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L69" s="103"/>
      <c r="AM69" s="103"/>
      <c r="AN69" s="103"/>
      <c r="AO69" s="264"/>
      <c r="AP69" s="264"/>
      <c r="AQ69" s="95"/>
    </row>
    <row r="70" spans="1:44" x14ac:dyDescent="0.25">
      <c r="A70" s="104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L70" s="103"/>
      <c r="AM70" s="103"/>
      <c r="AN70" s="103"/>
      <c r="AO70" s="264"/>
      <c r="AP70" s="264"/>
      <c r="AQ70" s="95"/>
    </row>
    <row r="71" spans="1:44" x14ac:dyDescent="0.25">
      <c r="A71" s="102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L71" s="103"/>
      <c r="AM71" s="103"/>
      <c r="AN71" s="103"/>
      <c r="AO71" s="264"/>
      <c r="AP71" s="264"/>
      <c r="AQ71" s="95"/>
    </row>
    <row r="72" spans="1:44" x14ac:dyDescent="0.25">
      <c r="A72" s="102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L72" s="103"/>
      <c r="AM72" s="103"/>
      <c r="AN72" s="103"/>
      <c r="AO72" s="264"/>
      <c r="AP72" s="264"/>
      <c r="AQ72" s="95"/>
    </row>
    <row r="73" spans="1:44" x14ac:dyDescent="0.25">
      <c r="A73" s="102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L73" s="103"/>
      <c r="AM73" s="103"/>
      <c r="AN73" s="103"/>
      <c r="AO73" s="264"/>
      <c r="AP73" s="264"/>
      <c r="AQ73" s="95"/>
    </row>
    <row r="74" spans="1:44" x14ac:dyDescent="0.25">
      <c r="A74" s="102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L74" s="103"/>
      <c r="AM74" s="103"/>
      <c r="AN74" s="103"/>
      <c r="AO74" s="264"/>
      <c r="AP74" s="264"/>
      <c r="AQ74" s="95"/>
    </row>
    <row r="75" spans="1:44" ht="12.75" customHeight="1" x14ac:dyDescent="0.25">
      <c r="A75" s="102"/>
    </row>
    <row r="76" spans="1:44" x14ac:dyDescent="0.25">
      <c r="A76" s="104"/>
    </row>
    <row r="77" spans="1:44" x14ac:dyDescent="0.25">
      <c r="A77" s="102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L77" s="107"/>
      <c r="AM77" s="107"/>
      <c r="AN77" s="107"/>
    </row>
    <row r="78" spans="1:44" s="101" customFormat="1" x14ac:dyDescent="0.25">
      <c r="A78" s="102"/>
      <c r="D78" s="105"/>
      <c r="E78" s="106"/>
      <c r="F78" s="106"/>
      <c r="G78" s="106"/>
      <c r="K78" s="247"/>
      <c r="L78" s="247"/>
      <c r="Q78" s="247"/>
      <c r="R78" s="24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L78" s="107"/>
      <c r="AM78" s="107"/>
      <c r="AN78" s="107"/>
      <c r="AO78" s="247"/>
      <c r="AP78" s="247"/>
      <c r="AR78" s="95"/>
    </row>
    <row r="79" spans="1:44" s="101" customFormat="1" x14ac:dyDescent="0.25">
      <c r="A79" s="102"/>
      <c r="D79" s="105"/>
      <c r="E79" s="106"/>
      <c r="F79" s="106"/>
      <c r="G79" s="106"/>
      <c r="K79" s="247"/>
      <c r="L79" s="247"/>
      <c r="Q79" s="247"/>
      <c r="R79" s="24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L79" s="107"/>
      <c r="AM79" s="107"/>
      <c r="AN79" s="107"/>
      <c r="AO79" s="247"/>
      <c r="AP79" s="247"/>
      <c r="AR79" s="95"/>
    </row>
    <row r="80" spans="1:44" s="101" customFormat="1" x14ac:dyDescent="0.25">
      <c r="A80" s="102"/>
      <c r="D80" s="105"/>
      <c r="E80" s="106"/>
      <c r="F80" s="106"/>
      <c r="G80" s="106"/>
      <c r="K80" s="247"/>
      <c r="L80" s="247"/>
      <c r="Q80" s="247"/>
      <c r="R80" s="24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L80" s="107"/>
      <c r="AM80" s="107"/>
      <c r="AN80" s="107"/>
      <c r="AO80" s="247"/>
      <c r="AP80" s="247"/>
      <c r="AR80" s="95"/>
    </row>
    <row r="81" spans="1:44" s="101" customFormat="1" x14ac:dyDescent="0.25">
      <c r="A81" s="102"/>
      <c r="D81" s="105"/>
      <c r="E81" s="106"/>
      <c r="F81" s="106"/>
      <c r="G81" s="106"/>
      <c r="K81" s="247"/>
      <c r="L81" s="247"/>
      <c r="Q81" s="247"/>
      <c r="R81" s="247"/>
      <c r="AO81" s="247"/>
      <c r="AP81" s="247"/>
      <c r="AR81" s="95"/>
    </row>
    <row r="87" spans="1:44" s="101" customFormat="1" ht="49.5" customHeight="1" x14ac:dyDescent="0.25">
      <c r="D87" s="105"/>
      <c r="E87" s="106"/>
      <c r="F87" s="106"/>
      <c r="G87" s="106"/>
      <c r="K87" s="247"/>
      <c r="L87" s="247"/>
      <c r="Q87" s="247"/>
      <c r="R87" s="247"/>
      <c r="AO87" s="247"/>
      <c r="AP87" s="247"/>
      <c r="AR87" s="95"/>
    </row>
  </sheetData>
  <mergeCells count="88">
    <mergeCell ref="A43:A44"/>
    <mergeCell ref="B43:B44"/>
    <mergeCell ref="C43:C44"/>
    <mergeCell ref="AR43:AR44"/>
    <mergeCell ref="A62:K62"/>
    <mergeCell ref="A52:AR52"/>
    <mergeCell ref="A55:AO55"/>
    <mergeCell ref="A45:AR45"/>
    <mergeCell ref="A46:C47"/>
    <mergeCell ref="AR46:AR47"/>
    <mergeCell ref="A48:C49"/>
    <mergeCell ref="A50:C51"/>
    <mergeCell ref="AR50:AR51"/>
    <mergeCell ref="AR48:AR49"/>
    <mergeCell ref="A53:AR53"/>
    <mergeCell ref="AR30:AR31"/>
    <mergeCell ref="A1:AR1"/>
    <mergeCell ref="A2:AR2"/>
    <mergeCell ref="A3:AR3"/>
    <mergeCell ref="A4:A6"/>
    <mergeCell ref="B4:B6"/>
    <mergeCell ref="C4:C6"/>
    <mergeCell ref="D4:D6"/>
    <mergeCell ref="E4:G4"/>
    <mergeCell ref="H4:AQ4"/>
    <mergeCell ref="AO5:AQ5"/>
    <mergeCell ref="AR4:AR6"/>
    <mergeCell ref="E5:E6"/>
    <mergeCell ref="F5:F6"/>
    <mergeCell ref="AL5:AN5"/>
    <mergeCell ref="T5:V5"/>
    <mergeCell ref="K5:M5"/>
    <mergeCell ref="N5:P5"/>
    <mergeCell ref="AR8:AR9"/>
    <mergeCell ref="AC5:AE5"/>
    <mergeCell ref="AF5:AH5"/>
    <mergeCell ref="AI5:AK5"/>
    <mergeCell ref="Z5:AB5"/>
    <mergeCell ref="A30:A31"/>
    <mergeCell ref="B30:B31"/>
    <mergeCell ref="C30:C31"/>
    <mergeCell ref="A19:C20"/>
    <mergeCell ref="W5:Y5"/>
    <mergeCell ref="A17:C18"/>
    <mergeCell ref="Q5:S5"/>
    <mergeCell ref="A24:A25"/>
    <mergeCell ref="B24:B25"/>
    <mergeCell ref="C24:C25"/>
    <mergeCell ref="C28:C29"/>
    <mergeCell ref="A12:C12"/>
    <mergeCell ref="A13:C14"/>
    <mergeCell ref="G5:G6"/>
    <mergeCell ref="H5:J5"/>
    <mergeCell ref="A15:C16"/>
    <mergeCell ref="A8:C9"/>
    <mergeCell ref="AR28:AR29"/>
    <mergeCell ref="AR24:AR25"/>
    <mergeCell ref="A21:AR21"/>
    <mergeCell ref="A22:A23"/>
    <mergeCell ref="B22:B23"/>
    <mergeCell ref="A10:C11"/>
    <mergeCell ref="AR10:AR18"/>
    <mergeCell ref="A27:AR27"/>
    <mergeCell ref="A28:A29"/>
    <mergeCell ref="B28:B29"/>
    <mergeCell ref="C22:C23"/>
    <mergeCell ref="AR22:AR23"/>
    <mergeCell ref="A32:A33"/>
    <mergeCell ref="B32:B33"/>
    <mergeCell ref="C32:C33"/>
    <mergeCell ref="AR32:AR33"/>
    <mergeCell ref="A40:AR40"/>
    <mergeCell ref="A38:A39"/>
    <mergeCell ref="B38:B39"/>
    <mergeCell ref="C38:C39"/>
    <mergeCell ref="AR38:AR39"/>
    <mergeCell ref="A34:A35"/>
    <mergeCell ref="B36:B37"/>
    <mergeCell ref="C34:C35"/>
    <mergeCell ref="AR36:AR37"/>
    <mergeCell ref="AR34:AR35"/>
    <mergeCell ref="A36:A37"/>
    <mergeCell ref="B34:B35"/>
    <mergeCell ref="C36:C37"/>
    <mergeCell ref="AR41:AR42"/>
    <mergeCell ref="A41:A42"/>
    <mergeCell ref="B41:B42"/>
    <mergeCell ref="C41:C42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48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"/>
  <sheetViews>
    <sheetView zoomScale="90" zoomScaleNormal="90" workbookViewId="0">
      <pane xSplit="6" ySplit="1" topLeftCell="G2" activePane="bottomRight" state="frozen"/>
      <selection pane="topRight" activeCell="G1" sqref="G1"/>
      <selection pane="bottomLeft" activeCell="A8" sqref="A8"/>
      <selection pane="bottomRight" activeCell="Q12" sqref="Q12"/>
    </sheetView>
  </sheetViews>
  <sheetFormatPr defaultColWidth="9.140625" defaultRowHeight="15" x14ac:dyDescent="0.25"/>
  <cols>
    <col min="1" max="1" width="4" style="175" customWidth="1"/>
    <col min="2" max="2" width="36" style="176" customWidth="1"/>
    <col min="3" max="3" width="14.85546875" style="176" customWidth="1"/>
    <col min="4" max="4" width="7.28515625" style="176" customWidth="1"/>
    <col min="5" max="5" width="8" style="176" customWidth="1"/>
    <col min="6" max="6" width="6.85546875" style="176" customWidth="1"/>
    <col min="7" max="8" width="5.42578125" style="176" customWidth="1"/>
    <col min="9" max="9" width="6" style="176" customWidth="1"/>
    <col min="10" max="11" width="5.140625" style="176" customWidth="1"/>
    <col min="12" max="12" width="4.28515625" style="176" customWidth="1"/>
    <col min="13" max="13" width="5.140625" style="176" customWidth="1"/>
    <col min="14" max="14" width="6.5703125" style="176" customWidth="1"/>
    <col min="15" max="15" width="5.140625" style="176" customWidth="1"/>
    <col min="16" max="17" width="5.28515625" style="176" customWidth="1"/>
    <col min="18" max="18" width="5.5703125" style="176" customWidth="1"/>
    <col min="19" max="19" width="14.85546875" style="176" customWidth="1"/>
    <col min="20" max="16384" width="9.140625" style="176"/>
  </cols>
  <sheetData>
    <row r="1" spans="1:55" x14ac:dyDescent="0.25">
      <c r="M1" s="493"/>
      <c r="N1" s="493"/>
      <c r="O1" s="493"/>
    </row>
    <row r="2" spans="1:55" s="177" customFormat="1" ht="15.75" x14ac:dyDescent="0.25">
      <c r="A2" s="494" t="s">
        <v>309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265"/>
      <c r="Q2" s="265"/>
      <c r="R2" s="265"/>
    </row>
    <row r="3" spans="1:55" s="177" customFormat="1" ht="15.75" x14ac:dyDescent="0.2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55" s="179" customFormat="1" ht="13.5" thickBot="1" x14ac:dyDescent="0.25">
      <c r="A4" s="178"/>
    </row>
    <row r="5" spans="1:55" s="179" customFormat="1" ht="13.5" thickBot="1" x14ac:dyDescent="0.25">
      <c r="A5" s="497" t="s">
        <v>0</v>
      </c>
      <c r="B5" s="499" t="s">
        <v>279</v>
      </c>
      <c r="C5" s="499" t="s">
        <v>264</v>
      </c>
      <c r="D5" s="501" t="s">
        <v>313</v>
      </c>
      <c r="E5" s="502"/>
      <c r="F5" s="502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87" t="s">
        <v>278</v>
      </c>
    </row>
    <row r="6" spans="1:55" s="179" customFormat="1" ht="12.75" x14ac:dyDescent="0.2">
      <c r="A6" s="498"/>
      <c r="B6" s="500"/>
      <c r="C6" s="500"/>
      <c r="D6" s="503"/>
      <c r="E6" s="504"/>
      <c r="F6" s="504"/>
      <c r="G6" s="490" t="s">
        <v>299</v>
      </c>
      <c r="H6" s="491"/>
      <c r="I6" s="492"/>
      <c r="J6" s="490" t="s">
        <v>300</v>
      </c>
      <c r="K6" s="491"/>
      <c r="L6" s="492"/>
      <c r="M6" s="490" t="s">
        <v>301</v>
      </c>
      <c r="N6" s="491"/>
      <c r="O6" s="492"/>
      <c r="P6" s="490" t="s">
        <v>302</v>
      </c>
      <c r="Q6" s="491"/>
      <c r="R6" s="492"/>
      <c r="S6" s="488"/>
    </row>
    <row r="7" spans="1:55" s="183" customFormat="1" ht="13.5" thickBot="1" x14ac:dyDescent="0.25">
      <c r="A7" s="180"/>
      <c r="B7" s="181"/>
      <c r="C7" s="181"/>
      <c r="D7" s="182" t="s">
        <v>20</v>
      </c>
      <c r="E7" s="182" t="s">
        <v>21</v>
      </c>
      <c r="F7" s="182" t="s">
        <v>19</v>
      </c>
      <c r="G7" s="182" t="s">
        <v>20</v>
      </c>
      <c r="H7" s="182" t="s">
        <v>21</v>
      </c>
      <c r="I7" s="182" t="s">
        <v>19</v>
      </c>
      <c r="J7" s="182" t="s">
        <v>20</v>
      </c>
      <c r="K7" s="182" t="s">
        <v>21</v>
      </c>
      <c r="L7" s="182" t="s">
        <v>19</v>
      </c>
      <c r="M7" s="182" t="s">
        <v>20</v>
      </c>
      <c r="N7" s="182" t="s">
        <v>21</v>
      </c>
      <c r="O7" s="182" t="s">
        <v>19</v>
      </c>
      <c r="P7" s="182" t="s">
        <v>20</v>
      </c>
      <c r="Q7" s="182" t="s">
        <v>21</v>
      </c>
      <c r="R7" s="182" t="s">
        <v>19</v>
      </c>
      <c r="S7" s="489"/>
    </row>
    <row r="8" spans="1:55" s="179" customFormat="1" ht="38.25" hidden="1" x14ac:dyDescent="0.2">
      <c r="A8" s="184">
        <v>1</v>
      </c>
      <c r="B8" s="279" t="s">
        <v>294</v>
      </c>
      <c r="C8" s="185">
        <v>100</v>
      </c>
      <c r="D8" s="186">
        <v>100</v>
      </c>
      <c r="E8" s="187">
        <v>100</v>
      </c>
      <c r="F8" s="188">
        <f t="shared" ref="F8:F13" si="0">SUM(E8/D8*100)</f>
        <v>100</v>
      </c>
      <c r="G8" s="186">
        <v>100</v>
      </c>
      <c r="H8" s="186">
        <v>100</v>
      </c>
      <c r="I8" s="280">
        <f>SUM(H8/G8)</f>
        <v>1</v>
      </c>
      <c r="J8" s="186">
        <v>0</v>
      </c>
      <c r="K8" s="186"/>
      <c r="L8" s="186"/>
      <c r="M8" s="186">
        <v>0</v>
      </c>
      <c r="N8" s="186"/>
      <c r="O8" s="186"/>
      <c r="P8" s="187">
        <v>0</v>
      </c>
      <c r="Q8" s="187"/>
      <c r="R8" s="187"/>
      <c r="S8" s="208"/>
    </row>
    <row r="9" spans="1:55" s="179" customFormat="1" ht="38.25" x14ac:dyDescent="0.2">
      <c r="A9" s="184">
        <v>1</v>
      </c>
      <c r="B9" s="279" t="s">
        <v>294</v>
      </c>
      <c r="C9" s="185">
        <v>100</v>
      </c>
      <c r="D9" s="186">
        <v>100</v>
      </c>
      <c r="E9" s="187">
        <v>100</v>
      </c>
      <c r="F9" s="188">
        <f t="shared" si="0"/>
        <v>100</v>
      </c>
      <c r="G9" s="186">
        <v>100</v>
      </c>
      <c r="H9" s="186">
        <v>100</v>
      </c>
      <c r="I9" s="186">
        <f>SUM(H9/G9*100)</f>
        <v>100</v>
      </c>
      <c r="J9" s="186">
        <v>100</v>
      </c>
      <c r="K9" s="186">
        <v>100</v>
      </c>
      <c r="L9" s="186">
        <f>SUM(K9/J9*100)</f>
        <v>100</v>
      </c>
      <c r="M9" s="186">
        <v>100</v>
      </c>
      <c r="N9" s="186">
        <v>100</v>
      </c>
      <c r="O9" s="186">
        <f>SUM(N9/M9*100)</f>
        <v>100</v>
      </c>
      <c r="P9" s="186">
        <v>100</v>
      </c>
      <c r="Q9" s="186">
        <v>100</v>
      </c>
      <c r="R9" s="280">
        <f>SUM(Q9/P9)</f>
        <v>1</v>
      </c>
      <c r="S9" s="186"/>
      <c r="T9" s="186"/>
      <c r="U9" s="186"/>
      <c r="V9" s="186"/>
      <c r="W9" s="186"/>
      <c r="X9" s="186"/>
      <c r="Y9" s="186"/>
      <c r="Z9" s="186"/>
      <c r="AA9" s="186"/>
      <c r="AB9" s="186">
        <v>100</v>
      </c>
      <c r="AC9" s="186">
        <v>100</v>
      </c>
      <c r="AD9" s="186">
        <v>100</v>
      </c>
      <c r="AE9" s="186"/>
      <c r="AF9" s="186"/>
      <c r="AG9" s="186"/>
      <c r="AH9" s="186"/>
      <c r="AI9" s="186"/>
      <c r="AJ9" s="186"/>
      <c r="AK9" s="186"/>
      <c r="AL9" s="186"/>
      <c r="AM9" s="186"/>
      <c r="AN9" s="186">
        <v>100</v>
      </c>
      <c r="AO9" s="186">
        <v>100</v>
      </c>
      <c r="AP9" s="186">
        <v>100</v>
      </c>
      <c r="AQ9" s="186"/>
      <c r="AR9" s="186"/>
      <c r="AS9" s="186"/>
      <c r="AT9" s="186"/>
      <c r="AU9" s="186"/>
      <c r="AV9" s="186"/>
      <c r="AW9" s="186"/>
      <c r="AX9" s="186"/>
      <c r="AY9" s="187"/>
      <c r="AZ9" s="187">
        <v>0</v>
      </c>
      <c r="BA9" s="187"/>
      <c r="BB9" s="187"/>
      <c r="BC9" s="208"/>
    </row>
    <row r="10" spans="1:55" s="179" customFormat="1" ht="51" x14ac:dyDescent="0.2">
      <c r="A10" s="281">
        <v>2</v>
      </c>
      <c r="B10" s="282" t="s">
        <v>295</v>
      </c>
      <c r="C10" s="283">
        <v>679</v>
      </c>
      <c r="D10" s="284">
        <v>20</v>
      </c>
      <c r="E10" s="285">
        <v>10</v>
      </c>
      <c r="F10" s="188">
        <f t="shared" si="0"/>
        <v>50</v>
      </c>
      <c r="G10" s="284">
        <v>0</v>
      </c>
      <c r="H10" s="284"/>
      <c r="I10" s="186" t="e">
        <f t="shared" ref="I10:I12" si="1">SUM(H10/G10*100)</f>
        <v>#DIV/0!</v>
      </c>
      <c r="J10" s="284">
        <v>10</v>
      </c>
      <c r="K10" s="284">
        <v>10</v>
      </c>
      <c r="L10" s="186">
        <f t="shared" ref="L10:L12" si="2">SUM(K10/J10*100)</f>
        <v>100</v>
      </c>
      <c r="M10" s="284">
        <v>5</v>
      </c>
      <c r="N10" s="286"/>
      <c r="O10" s="186">
        <f t="shared" ref="O10:O12" si="3">SUM(N10/M10*100)</f>
        <v>0</v>
      </c>
      <c r="P10" s="285">
        <v>5</v>
      </c>
      <c r="Q10" s="285"/>
      <c r="R10" s="285"/>
      <c r="S10" s="208"/>
    </row>
    <row r="11" spans="1:55" s="179" customFormat="1" ht="102" x14ac:dyDescent="0.2">
      <c r="A11" s="281">
        <v>3</v>
      </c>
      <c r="B11" s="282" t="s">
        <v>303</v>
      </c>
      <c r="C11" s="283">
        <v>625</v>
      </c>
      <c r="D11" s="284">
        <v>20</v>
      </c>
      <c r="E11" s="285"/>
      <c r="F11" s="188">
        <f t="shared" si="0"/>
        <v>0</v>
      </c>
      <c r="G11" s="284">
        <v>0</v>
      </c>
      <c r="H11" s="284"/>
      <c r="I11" s="186" t="e">
        <f t="shared" si="1"/>
        <v>#DIV/0!</v>
      </c>
      <c r="J11" s="284">
        <v>0</v>
      </c>
      <c r="K11" s="284"/>
      <c r="L11" s="186" t="e">
        <f t="shared" si="2"/>
        <v>#DIV/0!</v>
      </c>
      <c r="M11" s="284">
        <v>10</v>
      </c>
      <c r="N11" s="284"/>
      <c r="O11" s="186">
        <f t="shared" si="3"/>
        <v>0</v>
      </c>
      <c r="P11" s="285">
        <v>10</v>
      </c>
      <c r="Q11" s="285"/>
      <c r="R11" s="285"/>
      <c r="S11" s="208"/>
    </row>
    <row r="12" spans="1:55" s="179" customFormat="1" ht="51" x14ac:dyDescent="0.2">
      <c r="A12" s="281">
        <v>4</v>
      </c>
      <c r="B12" s="282" t="s">
        <v>296</v>
      </c>
      <c r="C12" s="283">
        <v>1362</v>
      </c>
      <c r="D12" s="284">
        <v>100</v>
      </c>
      <c r="E12" s="285">
        <v>24</v>
      </c>
      <c r="F12" s="188">
        <f t="shared" si="0"/>
        <v>24</v>
      </c>
      <c r="G12" s="284">
        <v>5</v>
      </c>
      <c r="H12" s="284">
        <v>5</v>
      </c>
      <c r="I12" s="186">
        <f t="shared" si="1"/>
        <v>100</v>
      </c>
      <c r="J12" s="284">
        <v>16</v>
      </c>
      <c r="K12" s="284">
        <v>16</v>
      </c>
      <c r="L12" s="186">
        <f t="shared" si="2"/>
        <v>100</v>
      </c>
      <c r="M12" s="284">
        <v>10</v>
      </c>
      <c r="N12" s="286">
        <v>3</v>
      </c>
      <c r="O12" s="186">
        <f t="shared" si="3"/>
        <v>30</v>
      </c>
      <c r="P12" s="285">
        <v>69</v>
      </c>
      <c r="Q12" s="285"/>
      <c r="R12" s="285"/>
      <c r="S12" s="208"/>
    </row>
    <row r="13" spans="1:55" s="179" customFormat="1" ht="51" hidden="1" x14ac:dyDescent="0.2">
      <c r="A13" s="281">
        <v>5</v>
      </c>
      <c r="B13" s="282" t="s">
        <v>297</v>
      </c>
      <c r="C13" s="283">
        <v>100</v>
      </c>
      <c r="D13" s="284" t="e">
        <f>SUM(#REF!)</f>
        <v>#REF!</v>
      </c>
      <c r="E13" s="285"/>
      <c r="F13" s="188" t="e">
        <f t="shared" si="0"/>
        <v>#REF!</v>
      </c>
      <c r="G13" s="284">
        <v>0</v>
      </c>
      <c r="H13" s="284"/>
      <c r="I13" s="287"/>
      <c r="J13" s="284">
        <v>0</v>
      </c>
      <c r="K13" s="284"/>
      <c r="L13" s="284"/>
      <c r="M13" s="284">
        <v>0</v>
      </c>
      <c r="N13" s="284"/>
      <c r="O13" s="284"/>
      <c r="P13" s="285">
        <v>100</v>
      </c>
      <c r="Q13" s="285"/>
      <c r="R13" s="285"/>
      <c r="S13" s="208"/>
    </row>
    <row r="14" spans="1:55" s="191" customFormat="1" ht="12.75" x14ac:dyDescent="0.25">
      <c r="A14" s="189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</row>
    <row r="15" spans="1:55" s="191" customFormat="1" ht="12.75" x14ac:dyDescent="0.25">
      <c r="A15" s="189"/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</row>
    <row r="16" spans="1:55" s="95" customFormat="1" ht="19.7" customHeight="1" x14ac:dyDescent="0.3">
      <c r="A16" s="465" t="s">
        <v>316</v>
      </c>
      <c r="B16" s="465"/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465"/>
      <c r="P16" s="465"/>
      <c r="Q16" s="465"/>
      <c r="R16" s="465"/>
      <c r="S16" s="465"/>
      <c r="T16" s="465"/>
      <c r="U16" s="465"/>
      <c r="V16" s="465"/>
      <c r="W16" s="465"/>
      <c r="X16" s="465"/>
      <c r="Y16" s="465"/>
      <c r="Z16" s="465"/>
      <c r="AA16" s="465"/>
      <c r="AB16" s="465"/>
      <c r="AC16" s="465"/>
      <c r="AD16" s="465"/>
      <c r="AE16" s="465"/>
      <c r="AF16" s="465"/>
      <c r="AG16" s="465"/>
      <c r="AH16" s="465"/>
      <c r="AI16" s="465"/>
      <c r="AJ16" s="465"/>
      <c r="AK16" s="465"/>
      <c r="AL16" s="465"/>
      <c r="AM16" s="465"/>
      <c r="AN16" s="465"/>
      <c r="AO16" s="465"/>
      <c r="AP16" s="261"/>
      <c r="AQ16" s="112"/>
    </row>
    <row r="17" spans="1:46" s="95" customFormat="1" ht="19.7" customHeight="1" x14ac:dyDescent="0.3">
      <c r="A17" s="341"/>
      <c r="B17" s="341"/>
      <c r="C17" s="341"/>
      <c r="D17" s="341"/>
      <c r="E17" s="341"/>
      <c r="F17" s="341"/>
      <c r="G17" s="341"/>
      <c r="H17" s="341"/>
      <c r="I17" s="341"/>
      <c r="J17" s="341"/>
      <c r="K17" s="244"/>
      <c r="L17" s="244"/>
      <c r="M17" s="341"/>
      <c r="N17" s="341"/>
      <c r="O17" s="341"/>
      <c r="P17" s="341"/>
      <c r="Q17" s="244"/>
      <c r="R17" s="244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244"/>
      <c r="AP17" s="261"/>
      <c r="AQ17" s="112"/>
    </row>
    <row r="18" spans="1:46" s="95" customFormat="1" ht="16.5" customHeight="1" x14ac:dyDescent="0.3">
      <c r="A18" s="174" t="s">
        <v>306</v>
      </c>
      <c r="B18" s="174"/>
      <c r="C18" s="197"/>
      <c r="D18" s="197"/>
      <c r="E18" s="173"/>
      <c r="F18" s="173"/>
      <c r="G18" s="173"/>
      <c r="H18" s="173"/>
      <c r="I18" s="173"/>
      <c r="J18" s="173"/>
      <c r="K18" s="245"/>
      <c r="L18" s="245"/>
      <c r="M18" s="173"/>
      <c r="N18" s="173"/>
      <c r="O18" s="173"/>
      <c r="P18" s="173"/>
      <c r="Q18" s="245"/>
      <c r="R18" s="245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245"/>
      <c r="AP18" s="262"/>
      <c r="AQ18" s="109"/>
      <c r="AR18" s="109"/>
    </row>
    <row r="19" spans="1:46" s="108" customFormat="1" ht="15.75" x14ac:dyDescent="0.25">
      <c r="A19" s="496" t="s">
        <v>304</v>
      </c>
      <c r="B19" s="496"/>
      <c r="C19" s="496"/>
      <c r="D19" s="288" t="s">
        <v>305</v>
      </c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</row>
    <row r="20" spans="1:46" s="108" customFormat="1" ht="15.75" x14ac:dyDescent="0.25">
      <c r="A20" s="192"/>
      <c r="B20" s="193"/>
      <c r="C20" s="193"/>
      <c r="D20" s="194"/>
      <c r="E20" s="194"/>
      <c r="F20" s="194"/>
      <c r="G20" s="195"/>
      <c r="H20" s="195"/>
      <c r="I20" s="195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3"/>
      <c r="AL20" s="193"/>
      <c r="AM20" s="193"/>
      <c r="AN20" s="196"/>
      <c r="AO20" s="196"/>
      <c r="AP20" s="196"/>
    </row>
    <row r="21" spans="1:46" s="179" customFormat="1" ht="12.75" x14ac:dyDescent="0.2">
      <c r="A21" s="109"/>
    </row>
  </sheetData>
  <mergeCells count="14">
    <mergeCell ref="A16:AO16"/>
    <mergeCell ref="M1:O1"/>
    <mergeCell ref="A2:O2"/>
    <mergeCell ref="G5:R5"/>
    <mergeCell ref="A19:C19"/>
    <mergeCell ref="A5:A6"/>
    <mergeCell ref="B5:B6"/>
    <mergeCell ref="C5:C6"/>
    <mergeCell ref="D5:F6"/>
    <mergeCell ref="S5:S7"/>
    <mergeCell ref="M6:O6"/>
    <mergeCell ref="P6:R6"/>
    <mergeCell ref="G6:I6"/>
    <mergeCell ref="J6:L6"/>
  </mergeCells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2018-12-19T09:22:45Z</cp:lastPrinted>
  <dcterms:created xsi:type="dcterms:W3CDTF">2011-05-17T05:04:33Z</dcterms:created>
  <dcterms:modified xsi:type="dcterms:W3CDTF">2021-09-22T07:10:01Z</dcterms:modified>
</cp:coreProperties>
</file>